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72" windowWidth="15480" windowHeight="6420" activeTab="0"/>
  </bookViews>
  <sheets>
    <sheet name="11004" sheetId="1" r:id="rId1"/>
  </sheets>
  <definedNames>
    <definedName name="_xlnm.Print_Area" localSheetId="0">'11004'!$A$2:$K$199</definedName>
    <definedName name="_xlnm.Print_Titles" localSheetId="0">'11004'!$43:$43</definedName>
  </definedNames>
  <calcPr fullCalcOnLoad="1"/>
</workbook>
</file>

<file path=xl/comments1.xml><?xml version="1.0" encoding="utf-8"?>
<comments xmlns="http://schemas.openxmlformats.org/spreadsheetml/2006/main">
  <authors>
    <author>劉芷芸</author>
  </authors>
  <commentList>
    <comment ref="C143"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一</t>
        </r>
        <r>
          <rPr>
            <sz val="9"/>
            <rFont val="Tahoma"/>
            <family val="2"/>
          </rPr>
          <t>)</t>
        </r>
        <r>
          <rPr>
            <sz val="9"/>
            <rFont val="細明體"/>
            <family val="3"/>
          </rPr>
          <t>福利服務</t>
        </r>
        <r>
          <rPr>
            <sz val="9"/>
            <rFont val="Tahoma"/>
            <family val="2"/>
          </rPr>
          <t>-4</t>
        </r>
        <r>
          <rPr>
            <sz val="9"/>
            <rFont val="細明體"/>
            <family val="3"/>
          </rPr>
          <t>身心障礙者福利</t>
        </r>
        <r>
          <rPr>
            <sz val="9"/>
            <rFont val="Tahoma"/>
            <family val="2"/>
          </rPr>
          <t>-(4)</t>
        </r>
        <r>
          <rPr>
            <sz val="9"/>
            <rFont val="細明體"/>
            <family val="3"/>
          </rPr>
          <t>委託辦理本縣復康巴士交通接送服務計畫調整容納</t>
        </r>
        <r>
          <rPr>
            <sz val="9"/>
            <rFont val="Tahoma"/>
            <family val="2"/>
          </rPr>
          <t>50</t>
        </r>
        <r>
          <rPr>
            <sz val="9"/>
            <rFont val="細明體"/>
            <family val="3"/>
          </rPr>
          <t>萬元。
自</t>
        </r>
        <r>
          <rPr>
            <sz val="9"/>
            <rFont val="Tahoma"/>
            <family val="2"/>
          </rPr>
          <t>(</t>
        </r>
        <r>
          <rPr>
            <sz val="9"/>
            <rFont val="細明體"/>
            <family val="3"/>
          </rPr>
          <t>一</t>
        </r>
        <r>
          <rPr>
            <sz val="9"/>
            <rFont val="Tahoma"/>
            <family val="2"/>
          </rPr>
          <t>)</t>
        </r>
        <r>
          <rPr>
            <sz val="9"/>
            <rFont val="細明體"/>
            <family val="3"/>
          </rPr>
          <t>福利服務</t>
        </r>
        <r>
          <rPr>
            <sz val="9"/>
            <rFont val="Tahoma"/>
            <family val="2"/>
          </rPr>
          <t>-4</t>
        </r>
        <r>
          <rPr>
            <sz val="9"/>
            <rFont val="細明體"/>
            <family val="3"/>
          </rPr>
          <t>身心障礙者福利</t>
        </r>
        <r>
          <rPr>
            <sz val="9"/>
            <rFont val="Tahoma"/>
            <family val="2"/>
          </rPr>
          <t>-(7)</t>
        </r>
        <r>
          <rPr>
            <sz val="9"/>
            <rFont val="細明體"/>
            <family val="3"/>
          </rPr>
          <t>委託辦理身心障礙者生涯轉銜追蹤輔導、訪視、個案管理服務調整容納</t>
        </r>
        <r>
          <rPr>
            <sz val="9"/>
            <rFont val="Tahoma"/>
            <family val="2"/>
          </rPr>
          <t>80</t>
        </r>
        <r>
          <rPr>
            <sz val="9"/>
            <rFont val="細明體"/>
            <family val="3"/>
          </rPr>
          <t>萬元。
自</t>
        </r>
        <r>
          <rPr>
            <sz val="9"/>
            <rFont val="Tahoma"/>
            <family val="2"/>
          </rPr>
          <t>(</t>
        </r>
        <r>
          <rPr>
            <sz val="9"/>
            <rFont val="細明體"/>
            <family val="3"/>
          </rPr>
          <t>一</t>
        </r>
        <r>
          <rPr>
            <sz val="9"/>
            <rFont val="Tahoma"/>
            <family val="2"/>
          </rPr>
          <t>)</t>
        </r>
        <r>
          <rPr>
            <sz val="9"/>
            <rFont val="細明體"/>
            <family val="3"/>
          </rPr>
          <t>福利服務</t>
        </r>
        <r>
          <rPr>
            <sz val="9"/>
            <rFont val="Tahoma"/>
            <family val="2"/>
          </rPr>
          <t>-4</t>
        </r>
        <r>
          <rPr>
            <sz val="9"/>
            <rFont val="細明體"/>
            <family val="3"/>
          </rPr>
          <t>身心障礙者福利</t>
        </r>
        <r>
          <rPr>
            <sz val="9"/>
            <rFont val="Tahoma"/>
            <family val="2"/>
          </rPr>
          <t>-(9)</t>
        </r>
        <r>
          <rPr>
            <sz val="9"/>
            <rFont val="細明體"/>
            <family val="3"/>
          </rPr>
          <t>苗栗縣肢體功能障礙者生活重建服務計畫調整容納</t>
        </r>
        <r>
          <rPr>
            <sz val="9"/>
            <rFont val="Tahoma"/>
            <family val="2"/>
          </rPr>
          <t>50</t>
        </r>
        <r>
          <rPr>
            <sz val="9"/>
            <rFont val="細明體"/>
            <family val="3"/>
          </rPr>
          <t>萬元。
自</t>
        </r>
        <r>
          <rPr>
            <sz val="9"/>
            <rFont val="Tahoma"/>
            <family val="2"/>
          </rPr>
          <t>(</t>
        </r>
        <r>
          <rPr>
            <sz val="9"/>
            <rFont val="細明體"/>
            <family val="3"/>
          </rPr>
          <t>一</t>
        </r>
        <r>
          <rPr>
            <sz val="9"/>
            <rFont val="Tahoma"/>
            <family val="2"/>
          </rPr>
          <t>)</t>
        </r>
        <r>
          <rPr>
            <sz val="9"/>
            <rFont val="細明體"/>
            <family val="3"/>
          </rPr>
          <t>福利服務</t>
        </r>
        <r>
          <rPr>
            <sz val="9"/>
            <rFont val="Tahoma"/>
            <family val="2"/>
          </rPr>
          <t>-4</t>
        </r>
        <r>
          <rPr>
            <sz val="9"/>
            <rFont val="細明體"/>
            <family val="3"/>
          </rPr>
          <t>身心障礙者福利</t>
        </r>
        <r>
          <rPr>
            <sz val="9"/>
            <rFont val="Tahoma"/>
            <family val="2"/>
          </rPr>
          <t>-(14)</t>
        </r>
        <r>
          <rPr>
            <sz val="9"/>
            <rFont val="細明體"/>
            <family val="3"/>
          </rPr>
          <t>辦理身心障礙者主動關懷服務調整容納</t>
        </r>
        <r>
          <rPr>
            <sz val="9"/>
            <rFont val="Tahoma"/>
            <family val="2"/>
          </rPr>
          <t>10</t>
        </r>
        <r>
          <rPr>
            <sz val="9"/>
            <rFont val="細明體"/>
            <family val="3"/>
          </rPr>
          <t>萬元。
自</t>
        </r>
        <r>
          <rPr>
            <sz val="9"/>
            <rFont val="Tahoma"/>
            <family val="2"/>
          </rPr>
          <t>(</t>
        </r>
        <r>
          <rPr>
            <sz val="9"/>
            <rFont val="細明體"/>
            <family val="3"/>
          </rPr>
          <t>一</t>
        </r>
        <r>
          <rPr>
            <sz val="9"/>
            <rFont val="Tahoma"/>
            <family val="2"/>
          </rPr>
          <t>)</t>
        </r>
        <r>
          <rPr>
            <sz val="9"/>
            <rFont val="細明體"/>
            <family val="3"/>
          </rPr>
          <t>福利服務</t>
        </r>
        <r>
          <rPr>
            <sz val="9"/>
            <rFont val="Tahoma"/>
            <family val="2"/>
          </rPr>
          <t>-4</t>
        </r>
        <r>
          <rPr>
            <sz val="9"/>
            <rFont val="細明體"/>
            <family val="3"/>
          </rPr>
          <t>身心障礙者福利</t>
        </r>
        <r>
          <rPr>
            <sz val="9"/>
            <rFont val="Tahoma"/>
            <family val="2"/>
          </rPr>
          <t>-(15)</t>
        </r>
        <r>
          <rPr>
            <sz val="9"/>
            <rFont val="細明體"/>
            <family val="3"/>
          </rPr>
          <t>辦理身心障礙者家庭托顧服務調整容納</t>
        </r>
        <r>
          <rPr>
            <sz val="9"/>
            <rFont val="Tahoma"/>
            <family val="2"/>
          </rPr>
          <t>50</t>
        </r>
        <r>
          <rPr>
            <sz val="9"/>
            <rFont val="細明體"/>
            <family val="3"/>
          </rPr>
          <t>萬元。</t>
        </r>
      </text>
    </comment>
    <comment ref="C121"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50</t>
        </r>
        <r>
          <rPr>
            <sz val="9"/>
            <rFont val="細明體"/>
            <family val="3"/>
          </rPr>
          <t>萬元至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-4</t>
        </r>
        <r>
          <rPr>
            <sz val="9"/>
            <rFont val="細明體"/>
            <family val="3"/>
          </rPr>
          <t>身心障礙者福利</t>
        </r>
        <r>
          <rPr>
            <sz val="9"/>
            <rFont val="Tahoma"/>
            <family val="2"/>
          </rPr>
          <t>-(26)</t>
        </r>
        <r>
          <rPr>
            <sz val="9"/>
            <rFont val="細明體"/>
            <family val="3"/>
          </rPr>
          <t>購置復康巴士。</t>
        </r>
      </text>
    </comment>
    <comment ref="C124"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80</t>
        </r>
        <r>
          <rPr>
            <sz val="9"/>
            <rFont val="細明體"/>
            <family val="3"/>
          </rPr>
          <t>萬元至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-4</t>
        </r>
        <r>
          <rPr>
            <sz val="9"/>
            <rFont val="細明體"/>
            <family val="3"/>
          </rPr>
          <t>身心障礙者福利</t>
        </r>
        <r>
          <rPr>
            <sz val="9"/>
            <rFont val="Tahoma"/>
            <family val="2"/>
          </rPr>
          <t>-(26)</t>
        </r>
        <r>
          <rPr>
            <sz val="9"/>
            <rFont val="細明體"/>
            <family val="3"/>
          </rPr>
          <t>購置復康巴士。
控減</t>
        </r>
        <r>
          <rPr>
            <sz val="9"/>
            <rFont val="Tahoma"/>
            <family val="2"/>
          </rPr>
          <t>1</t>
        </r>
        <r>
          <rPr>
            <sz val="9"/>
            <rFont val="細明體"/>
            <family val="3"/>
          </rPr>
          <t>萬</t>
        </r>
        <r>
          <rPr>
            <sz val="9"/>
            <rFont val="Tahoma"/>
            <family val="2"/>
          </rPr>
          <t>1,000</t>
        </r>
        <r>
          <rPr>
            <sz val="9"/>
            <rFont val="細明體"/>
            <family val="3"/>
          </rPr>
          <t>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-4</t>
        </r>
        <r>
          <rPr>
            <sz val="9"/>
            <rFont val="細明體"/>
            <family val="3"/>
          </rPr>
          <t>身心障礙者福利</t>
        </r>
        <r>
          <rPr>
            <sz val="9"/>
            <rFont val="Tahoma"/>
            <family val="2"/>
          </rPr>
          <t>-(28)</t>
        </r>
        <r>
          <rPr>
            <sz val="9"/>
            <rFont val="細明體"/>
            <family val="3"/>
          </rPr>
          <t>身心障礙者權利公約教育訓練及意識提升計畫。
控減</t>
        </r>
        <r>
          <rPr>
            <sz val="9"/>
            <rFont val="Tahoma"/>
            <family val="2"/>
          </rPr>
          <t>20</t>
        </r>
        <r>
          <rPr>
            <sz val="9"/>
            <rFont val="細明體"/>
            <family val="3"/>
          </rPr>
          <t>萬元至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-4</t>
        </r>
        <r>
          <rPr>
            <sz val="9"/>
            <rFont val="細明體"/>
            <family val="3"/>
          </rPr>
          <t>身心障礙者福利</t>
        </r>
        <r>
          <rPr>
            <sz val="9"/>
            <rFont val="Tahoma"/>
            <family val="2"/>
          </rPr>
          <t>-(30)</t>
        </r>
        <r>
          <rPr>
            <sz val="9"/>
            <rFont val="細明體"/>
            <family val="3"/>
          </rPr>
          <t>購置布建身心障礙者社區式日間照顧服務交通車。</t>
        </r>
      </text>
    </comment>
    <comment ref="C126"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50</t>
        </r>
        <r>
          <rPr>
            <sz val="9"/>
            <rFont val="細明體"/>
            <family val="3"/>
          </rPr>
          <t>萬元至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-4</t>
        </r>
        <r>
          <rPr>
            <sz val="9"/>
            <rFont val="細明體"/>
            <family val="3"/>
          </rPr>
          <t>身心障礙者福利</t>
        </r>
        <r>
          <rPr>
            <sz val="9"/>
            <rFont val="Tahoma"/>
            <family val="2"/>
          </rPr>
          <t>-(26)</t>
        </r>
        <r>
          <rPr>
            <sz val="9"/>
            <rFont val="細明體"/>
            <family val="3"/>
          </rPr>
          <t>購置復康巴士。
控減</t>
        </r>
        <r>
          <rPr>
            <sz val="9"/>
            <rFont val="Tahoma"/>
            <family val="2"/>
          </rPr>
          <t>18</t>
        </r>
        <r>
          <rPr>
            <sz val="9"/>
            <rFont val="細明體"/>
            <family val="3"/>
          </rPr>
          <t>萬元至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-4</t>
        </r>
        <r>
          <rPr>
            <sz val="9"/>
            <rFont val="細明體"/>
            <family val="3"/>
          </rPr>
          <t>身心障礙者福利</t>
        </r>
        <r>
          <rPr>
            <sz val="9"/>
            <rFont val="Tahoma"/>
            <family val="2"/>
          </rPr>
          <t>-(29)</t>
        </r>
        <r>
          <rPr>
            <sz val="9"/>
            <rFont val="細明體"/>
            <family val="3"/>
          </rPr>
          <t>委託辦理本縣身心障礙者愛心陪伴卡</t>
        </r>
        <r>
          <rPr>
            <sz val="9"/>
            <rFont val="Tahoma"/>
            <family val="2"/>
          </rPr>
          <t>(</t>
        </r>
        <r>
          <rPr>
            <sz val="9"/>
            <rFont val="細明體"/>
            <family val="3"/>
          </rPr>
          <t>電子票證</t>
        </r>
        <r>
          <rPr>
            <sz val="9"/>
            <rFont val="Tahoma"/>
            <family val="2"/>
          </rPr>
          <t>)</t>
        </r>
        <r>
          <rPr>
            <sz val="9"/>
            <rFont val="細明體"/>
            <family val="3"/>
          </rPr>
          <t>製作費用。</t>
        </r>
      </text>
    </comment>
    <comment ref="C131" authorId="0">
      <text>
        <r>
          <rPr>
            <b/>
            <sz val="9"/>
            <rFont val="細明體"/>
            <family val="3"/>
          </rPr>
          <t>劉芷芸</t>
        </r>
        <r>
          <rPr>
            <b/>
            <sz val="9"/>
            <rFont val="Tahoma"/>
            <family val="2"/>
          </rPr>
          <t>:</t>
        </r>
        <r>
          <rPr>
            <sz val="9"/>
            <rFont val="Tahoma"/>
            <family val="2"/>
          </rPr>
          <t xml:space="preserve">
</t>
        </r>
        <r>
          <rPr>
            <sz val="9"/>
            <rFont val="細明體"/>
            <family val="3"/>
          </rPr>
          <t>控減10萬元至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-4</t>
        </r>
        <r>
          <rPr>
            <sz val="9"/>
            <rFont val="細明體"/>
            <family val="3"/>
          </rPr>
          <t>身心障礙者福利</t>
        </r>
        <r>
          <rPr>
            <sz val="9"/>
            <rFont val="Tahoma"/>
            <family val="2"/>
          </rPr>
          <t>-(26)</t>
        </r>
        <r>
          <rPr>
            <sz val="9"/>
            <rFont val="細明體"/>
            <family val="3"/>
          </rPr>
          <t>購置復康巴士。</t>
        </r>
      </text>
    </comment>
    <comment ref="C132"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50</t>
        </r>
        <r>
          <rPr>
            <sz val="9"/>
            <rFont val="細明體"/>
            <family val="3"/>
          </rPr>
          <t>萬元至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-4</t>
        </r>
        <r>
          <rPr>
            <sz val="9"/>
            <rFont val="細明體"/>
            <family val="3"/>
          </rPr>
          <t>身心障礙者福利</t>
        </r>
        <r>
          <rPr>
            <sz val="9"/>
            <rFont val="Tahoma"/>
            <family val="2"/>
          </rPr>
          <t>-(26)</t>
        </r>
        <r>
          <rPr>
            <sz val="9"/>
            <rFont val="細明體"/>
            <family val="3"/>
          </rPr>
          <t>購置復康巴士。</t>
        </r>
      </text>
    </comment>
    <comment ref="C153"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9</t>
        </r>
        <r>
          <rPr>
            <sz val="9"/>
            <rFont val="細明體"/>
            <family val="3"/>
          </rPr>
          <t>萬</t>
        </r>
        <r>
          <rPr>
            <sz val="9"/>
            <rFont val="Tahoma"/>
            <family val="2"/>
          </rPr>
          <t>5,000</t>
        </r>
        <r>
          <rPr>
            <sz val="9"/>
            <rFont val="細明體"/>
            <family val="3"/>
          </rPr>
          <t>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-5</t>
        </r>
        <r>
          <rPr>
            <sz val="9"/>
            <rFont val="細明體"/>
            <family val="3"/>
          </rPr>
          <t>其他福利</t>
        </r>
        <r>
          <rPr>
            <sz val="9"/>
            <rFont val="Tahoma"/>
            <family val="2"/>
          </rPr>
          <t>-(13)</t>
        </r>
        <r>
          <rPr>
            <sz val="9"/>
            <rFont val="細明體"/>
            <family val="3"/>
          </rPr>
          <t>辦理社區發展協會運作概況分析。</t>
        </r>
      </text>
    </comment>
    <comment ref="C162"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一</t>
        </r>
        <r>
          <rPr>
            <sz val="9"/>
            <rFont val="Tahoma"/>
            <family val="2"/>
          </rPr>
          <t>)</t>
        </r>
        <r>
          <rPr>
            <sz val="9"/>
            <rFont val="細明體"/>
            <family val="3"/>
          </rPr>
          <t>福利服務</t>
        </r>
        <r>
          <rPr>
            <sz val="9"/>
            <rFont val="Tahoma"/>
            <family val="2"/>
          </rPr>
          <t>-5</t>
        </r>
        <r>
          <rPr>
            <sz val="9"/>
            <rFont val="細明體"/>
            <family val="3"/>
          </rPr>
          <t>其他福利</t>
        </r>
        <r>
          <rPr>
            <sz val="9"/>
            <rFont val="Tahoma"/>
            <family val="2"/>
          </rPr>
          <t>-(4)</t>
        </r>
        <r>
          <rPr>
            <sz val="9"/>
            <rFont val="細明體"/>
            <family val="3"/>
          </rPr>
          <t>補助各社區辦理社會救助、福利服務方案、公益活動等調整容納9萬5,000元。</t>
        </r>
      </text>
    </comment>
    <comment ref="C163"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一</t>
        </r>
        <r>
          <rPr>
            <sz val="9"/>
            <rFont val="Tahoma"/>
            <family val="2"/>
          </rPr>
          <t>)</t>
        </r>
        <r>
          <rPr>
            <sz val="9"/>
            <rFont val="細明體"/>
            <family val="3"/>
          </rPr>
          <t>福利服務</t>
        </r>
        <r>
          <rPr>
            <sz val="9"/>
            <rFont val="Tahoma"/>
            <family val="2"/>
          </rPr>
          <t>-5</t>
        </r>
        <r>
          <rPr>
            <sz val="9"/>
            <rFont val="細明體"/>
            <family val="3"/>
          </rPr>
          <t>其他福利</t>
        </r>
        <r>
          <rPr>
            <sz val="9"/>
            <rFont val="Tahoma"/>
            <family val="2"/>
          </rPr>
          <t>-(10)</t>
        </r>
        <r>
          <rPr>
            <sz val="9"/>
            <rFont val="細明體"/>
            <family val="3"/>
          </rPr>
          <t>補助民間公益團體、機構辦理社會救助福利服務活動、專業服務方案及相關設施設備補助調整容納</t>
        </r>
        <r>
          <rPr>
            <sz val="9"/>
            <rFont val="Tahoma"/>
            <family val="2"/>
          </rPr>
          <t>63</t>
        </r>
        <r>
          <rPr>
            <sz val="9"/>
            <rFont val="細明體"/>
            <family val="3"/>
          </rPr>
          <t>萬</t>
        </r>
        <r>
          <rPr>
            <sz val="9"/>
            <rFont val="Tahoma"/>
            <family val="2"/>
          </rPr>
          <t>6,500</t>
        </r>
        <r>
          <rPr>
            <sz val="9"/>
            <rFont val="細明體"/>
            <family val="3"/>
          </rPr>
          <t>元。</t>
        </r>
      </text>
    </comment>
    <comment ref="C159"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63</t>
        </r>
        <r>
          <rPr>
            <sz val="9"/>
            <rFont val="細明體"/>
            <family val="3"/>
          </rPr>
          <t>萬</t>
        </r>
        <r>
          <rPr>
            <sz val="9"/>
            <rFont val="Tahoma"/>
            <family val="2"/>
          </rPr>
          <t>6,500</t>
        </r>
        <r>
          <rPr>
            <sz val="9"/>
            <rFont val="細明體"/>
            <family val="3"/>
          </rPr>
          <t>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-5</t>
        </r>
        <r>
          <rPr>
            <sz val="9"/>
            <rFont val="細明體"/>
            <family val="3"/>
          </rPr>
          <t>其他福利</t>
        </r>
        <r>
          <rPr>
            <sz val="9"/>
            <rFont val="Tahoma"/>
            <family val="2"/>
          </rPr>
          <t>-(14)</t>
        </r>
        <r>
          <rPr>
            <sz val="9"/>
            <rFont val="細明體"/>
            <family val="3"/>
          </rPr>
          <t>社會福利基金會計管理系統維護費。
控減</t>
        </r>
        <r>
          <rPr>
            <sz val="9"/>
            <rFont val="Tahoma"/>
            <family val="2"/>
          </rPr>
          <t>300</t>
        </r>
        <r>
          <rPr>
            <sz val="9"/>
            <rFont val="細明體"/>
            <family val="3"/>
          </rPr>
          <t>萬元至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-3</t>
        </r>
        <r>
          <rPr>
            <sz val="9"/>
            <rFont val="細明體"/>
            <family val="3"/>
          </rPr>
          <t>老人福利</t>
        </r>
        <r>
          <rPr>
            <sz val="9"/>
            <rFont val="Tahoma"/>
            <family val="2"/>
          </rPr>
          <t>-(21)</t>
        </r>
        <r>
          <rPr>
            <sz val="9"/>
            <rFont val="細明體"/>
            <family val="3"/>
          </rPr>
          <t>辦理老人、身障保護個案安置、醫療、訴訟其他緊急扶助等相關處遇費用。</t>
        </r>
      </text>
    </comment>
    <comment ref="C145"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一</t>
        </r>
        <r>
          <rPr>
            <sz val="9"/>
            <rFont val="Tahoma"/>
            <family val="2"/>
          </rPr>
          <t>)</t>
        </r>
        <r>
          <rPr>
            <sz val="9"/>
            <rFont val="細明體"/>
            <family val="3"/>
          </rPr>
          <t>福利服務</t>
        </r>
        <r>
          <rPr>
            <sz val="9"/>
            <rFont val="Tahoma"/>
            <family val="2"/>
          </rPr>
          <t>-4</t>
        </r>
        <r>
          <rPr>
            <sz val="9"/>
            <rFont val="細明體"/>
            <family val="3"/>
          </rPr>
          <t>身心障礙者福利</t>
        </r>
        <r>
          <rPr>
            <sz val="9"/>
            <rFont val="Tahoma"/>
            <family val="2"/>
          </rPr>
          <t>-(7)</t>
        </r>
        <r>
          <rPr>
            <sz val="9"/>
            <rFont val="細明體"/>
            <family val="3"/>
          </rPr>
          <t>委託辦理身心障礙者生涯轉銜追蹤輔導、訪視、個案管理服務調整容納</t>
        </r>
        <r>
          <rPr>
            <sz val="9"/>
            <rFont val="Tahoma"/>
            <family val="2"/>
          </rPr>
          <t>1</t>
        </r>
        <r>
          <rPr>
            <sz val="9"/>
            <rFont val="細明體"/>
            <family val="3"/>
          </rPr>
          <t>萬</t>
        </r>
        <r>
          <rPr>
            <sz val="9"/>
            <rFont val="Tahoma"/>
            <family val="2"/>
          </rPr>
          <t>1,000</t>
        </r>
        <r>
          <rPr>
            <sz val="9"/>
            <rFont val="細明體"/>
            <family val="3"/>
          </rPr>
          <t>元。</t>
        </r>
      </text>
    </comment>
    <comment ref="C50"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195</t>
        </r>
        <r>
          <rPr>
            <sz val="9"/>
            <rFont val="細明體"/>
            <family val="3"/>
          </rPr>
          <t>萬元至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-1-</t>
        </r>
        <r>
          <rPr>
            <sz val="9"/>
            <rFont val="細明體"/>
            <family val="3"/>
          </rPr>
          <t>兒童及少年福利</t>
        </r>
        <r>
          <rPr>
            <sz val="9"/>
            <rFont val="Tahoma"/>
            <family val="2"/>
          </rPr>
          <t>-(29)</t>
        </r>
        <r>
          <rPr>
            <sz val="9"/>
            <rFont val="細明體"/>
            <family val="3"/>
          </rPr>
          <t>補助竹興公設民營托嬰中心修繕費。
自</t>
        </r>
        <r>
          <rPr>
            <sz val="9"/>
            <rFont val="Tahoma"/>
            <family val="2"/>
          </rPr>
          <t>(</t>
        </r>
        <r>
          <rPr>
            <sz val="9"/>
            <rFont val="細明體"/>
            <family val="3"/>
          </rPr>
          <t>一</t>
        </r>
        <r>
          <rPr>
            <sz val="9"/>
            <rFont val="Tahoma"/>
            <family val="2"/>
          </rPr>
          <t>)</t>
        </r>
        <r>
          <rPr>
            <sz val="9"/>
            <rFont val="細明體"/>
            <family val="3"/>
          </rPr>
          <t>福利服務</t>
        </r>
        <r>
          <rPr>
            <sz val="9"/>
            <rFont val="Tahoma"/>
            <family val="2"/>
          </rPr>
          <t>-1-</t>
        </r>
        <r>
          <rPr>
            <sz val="9"/>
            <rFont val="細明體"/>
            <family val="3"/>
          </rPr>
          <t>兒童及少年福利</t>
        </r>
        <r>
          <rPr>
            <sz val="9"/>
            <rFont val="Tahoma"/>
            <family val="2"/>
          </rPr>
          <t>-(8)</t>
        </r>
        <r>
          <rPr>
            <sz val="9"/>
            <rFont val="細明體"/>
            <family val="3"/>
          </rPr>
          <t>居家托育人員轉職托嬰機構職能培訓計畫調整容納</t>
        </r>
        <r>
          <rPr>
            <sz val="9"/>
            <rFont val="Tahoma"/>
            <family val="2"/>
          </rPr>
          <t>9</t>
        </r>
        <r>
          <rPr>
            <sz val="9"/>
            <rFont val="細明體"/>
            <family val="3"/>
          </rPr>
          <t>萬</t>
        </r>
        <r>
          <rPr>
            <sz val="9"/>
            <rFont val="Tahoma"/>
            <family val="2"/>
          </rPr>
          <t>9,000</t>
        </r>
        <r>
          <rPr>
            <sz val="9"/>
            <rFont val="細明體"/>
            <family val="3"/>
          </rPr>
          <t>元。</t>
        </r>
      </text>
    </comment>
    <comment ref="C51"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130</t>
        </r>
        <r>
          <rPr>
            <sz val="9"/>
            <rFont val="細明體"/>
            <family val="3"/>
          </rPr>
          <t>萬</t>
        </r>
        <r>
          <rPr>
            <sz val="9"/>
            <rFont val="Tahoma"/>
            <family val="2"/>
          </rPr>
          <t>3,000</t>
        </r>
        <r>
          <rPr>
            <sz val="9"/>
            <rFont val="細明體"/>
            <family val="3"/>
          </rPr>
          <t>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-1-</t>
        </r>
        <r>
          <rPr>
            <sz val="9"/>
            <rFont val="細明體"/>
            <family val="3"/>
          </rPr>
          <t>兒童及少年福利</t>
        </r>
        <r>
          <rPr>
            <sz val="9"/>
            <rFont val="Tahoma"/>
            <family val="2"/>
          </rPr>
          <t>-(29)</t>
        </r>
        <r>
          <rPr>
            <sz val="9"/>
            <rFont val="細明體"/>
            <family val="3"/>
          </rPr>
          <t>補助竹興公設民營托嬰中心修繕費。</t>
        </r>
      </text>
    </comment>
    <comment ref="C49"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14</t>
        </r>
        <r>
          <rPr>
            <sz val="9"/>
            <rFont val="細明體"/>
            <family val="3"/>
          </rPr>
          <t>萬元至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-1-</t>
        </r>
        <r>
          <rPr>
            <sz val="9"/>
            <rFont val="細明體"/>
            <family val="3"/>
          </rPr>
          <t>兒童及少年福利</t>
        </r>
        <r>
          <rPr>
            <sz val="9"/>
            <rFont val="Tahoma"/>
            <family val="2"/>
          </rPr>
          <t>-(30)</t>
        </r>
        <r>
          <rPr>
            <sz val="9"/>
            <rFont val="細明體"/>
            <family val="3"/>
          </rPr>
          <t>購置托育資源中心外展車。
控減</t>
        </r>
        <r>
          <rPr>
            <sz val="9"/>
            <rFont val="Tahoma"/>
            <family val="2"/>
          </rPr>
          <t>2</t>
        </r>
        <r>
          <rPr>
            <sz val="9"/>
            <rFont val="細明體"/>
            <family val="3"/>
          </rPr>
          <t>萬5,000元至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-1-</t>
        </r>
        <r>
          <rPr>
            <sz val="9"/>
            <rFont val="細明體"/>
            <family val="3"/>
          </rPr>
          <t>兒童及少年福利</t>
        </r>
        <r>
          <rPr>
            <sz val="9"/>
            <rFont val="Tahoma"/>
            <family val="2"/>
          </rPr>
          <t>-(31)</t>
        </r>
        <r>
          <rPr>
            <sz val="9"/>
            <rFont val="細明體"/>
            <family val="3"/>
          </rPr>
          <t>補助托育資源中心教玩具汰換。
控減</t>
        </r>
        <r>
          <rPr>
            <sz val="9"/>
            <rFont val="Tahoma"/>
            <family val="2"/>
          </rPr>
          <t>77</t>
        </r>
        <r>
          <rPr>
            <sz val="9"/>
            <rFont val="細明體"/>
            <family val="3"/>
          </rPr>
          <t>萬9</t>
        </r>
        <r>
          <rPr>
            <sz val="9"/>
            <rFont val="Tahoma"/>
            <family val="2"/>
          </rPr>
          <t>,490</t>
        </r>
        <r>
          <rPr>
            <sz val="9"/>
            <rFont val="細明體"/>
            <family val="3"/>
          </rPr>
          <t>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-1-</t>
        </r>
        <r>
          <rPr>
            <sz val="9"/>
            <rFont val="細明體"/>
            <family val="3"/>
          </rPr>
          <t>兒童及少年福利</t>
        </r>
        <r>
          <rPr>
            <sz val="9"/>
            <rFont val="Tahoma"/>
            <family val="2"/>
          </rPr>
          <t>-(29)</t>
        </r>
        <r>
          <rPr>
            <sz val="9"/>
            <rFont val="細明體"/>
            <family val="3"/>
          </rPr>
          <t>補助竹興公設民營托嬰中心修繕費</t>
        </r>
      </text>
    </comment>
    <comment ref="C74"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一</t>
        </r>
        <r>
          <rPr>
            <sz val="9"/>
            <rFont val="Tahoma"/>
            <family val="2"/>
          </rPr>
          <t>)</t>
        </r>
        <r>
          <rPr>
            <sz val="9"/>
            <rFont val="細明體"/>
            <family val="3"/>
          </rPr>
          <t>福利服務</t>
        </r>
        <r>
          <rPr>
            <sz val="9"/>
            <rFont val="Tahoma"/>
            <family val="2"/>
          </rPr>
          <t>-1-</t>
        </r>
        <r>
          <rPr>
            <sz val="9"/>
            <rFont val="細明體"/>
            <family val="3"/>
          </rPr>
          <t>兒童及少年福利</t>
        </r>
        <r>
          <rPr>
            <sz val="9"/>
            <rFont val="Tahoma"/>
            <family val="2"/>
          </rPr>
          <t>-(5)</t>
        </r>
        <r>
          <rPr>
            <sz val="9"/>
            <rFont val="細明體"/>
            <family val="3"/>
          </rPr>
          <t>委託辦理社區公共托育家園等相關費用</t>
        </r>
        <r>
          <rPr>
            <sz val="9"/>
            <rFont val="Tahoma"/>
            <family val="2"/>
          </rPr>
          <t>(</t>
        </r>
        <r>
          <rPr>
            <sz val="9"/>
            <rFont val="細明體"/>
            <family val="3"/>
          </rPr>
          <t>前瞻計畫</t>
        </r>
        <r>
          <rPr>
            <sz val="9"/>
            <rFont val="Tahoma"/>
            <family val="2"/>
          </rPr>
          <t>)</t>
        </r>
        <r>
          <rPr>
            <sz val="9"/>
            <rFont val="細明體"/>
            <family val="3"/>
          </rPr>
          <t xml:space="preserve">調整容納195萬元。
自(一)福利服務-1-兒童及少年福利-(6)委託辦理未成年懷孕及未成年父母支持服務方案調整容納130萬3,000元。
自(一)福利服務-1-兒童及少年福利-(4)委託辦理托育資源中心等相關費用調整容納77萬9,490元。
</t>
        </r>
      </text>
    </comment>
    <comment ref="C75"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一</t>
        </r>
        <r>
          <rPr>
            <sz val="9"/>
            <rFont val="Tahoma"/>
            <family val="2"/>
          </rPr>
          <t>)</t>
        </r>
        <r>
          <rPr>
            <sz val="9"/>
            <rFont val="細明體"/>
            <family val="3"/>
          </rPr>
          <t>福利服務</t>
        </r>
        <r>
          <rPr>
            <sz val="9"/>
            <rFont val="Tahoma"/>
            <family val="2"/>
          </rPr>
          <t>-1-</t>
        </r>
        <r>
          <rPr>
            <sz val="9"/>
            <rFont val="細明體"/>
            <family val="3"/>
          </rPr>
          <t>兒童及少年福利</t>
        </r>
        <r>
          <rPr>
            <sz val="9"/>
            <rFont val="Tahoma"/>
            <family val="2"/>
          </rPr>
          <t>-(4)</t>
        </r>
        <r>
          <rPr>
            <sz val="9"/>
            <rFont val="細明體"/>
            <family val="3"/>
          </rPr>
          <t>委託辦理托育資源中心等相關費用調整容納</t>
        </r>
        <r>
          <rPr>
            <sz val="9"/>
            <rFont val="Tahoma"/>
            <family val="2"/>
          </rPr>
          <t>14</t>
        </r>
        <r>
          <rPr>
            <sz val="9"/>
            <rFont val="細明體"/>
            <family val="3"/>
          </rPr>
          <t>萬元。</t>
        </r>
      </text>
    </comment>
    <comment ref="C76"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一</t>
        </r>
        <r>
          <rPr>
            <sz val="9"/>
            <rFont val="Tahoma"/>
            <family val="2"/>
          </rPr>
          <t>)</t>
        </r>
        <r>
          <rPr>
            <sz val="9"/>
            <rFont val="細明體"/>
            <family val="3"/>
          </rPr>
          <t>福利服務</t>
        </r>
        <r>
          <rPr>
            <sz val="9"/>
            <rFont val="Tahoma"/>
            <family val="2"/>
          </rPr>
          <t>-1-</t>
        </r>
        <r>
          <rPr>
            <sz val="9"/>
            <rFont val="細明體"/>
            <family val="3"/>
          </rPr>
          <t>兒童及少年福利</t>
        </r>
        <r>
          <rPr>
            <sz val="9"/>
            <rFont val="Tahoma"/>
            <family val="2"/>
          </rPr>
          <t>-(4)</t>
        </r>
        <r>
          <rPr>
            <sz val="9"/>
            <rFont val="細明體"/>
            <family val="3"/>
          </rPr>
          <t>委託辦理托育資源中心等相關費用調整容納</t>
        </r>
        <r>
          <rPr>
            <sz val="9"/>
            <rFont val="Tahoma"/>
            <family val="2"/>
          </rPr>
          <t>2</t>
        </r>
        <r>
          <rPr>
            <sz val="9"/>
            <rFont val="細明體"/>
            <family val="3"/>
          </rPr>
          <t>萬5,000元。</t>
        </r>
      </text>
    </comment>
    <comment ref="C146"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一</t>
        </r>
        <r>
          <rPr>
            <sz val="9"/>
            <rFont val="Tahoma"/>
            <family val="2"/>
          </rPr>
          <t>)</t>
        </r>
        <r>
          <rPr>
            <sz val="9"/>
            <rFont val="細明體"/>
            <family val="3"/>
          </rPr>
          <t>福利服務</t>
        </r>
        <r>
          <rPr>
            <sz val="9"/>
            <rFont val="Tahoma"/>
            <family val="2"/>
          </rPr>
          <t>-4</t>
        </r>
        <r>
          <rPr>
            <sz val="9"/>
            <rFont val="細明體"/>
            <family val="3"/>
          </rPr>
          <t>身心障礙者福利</t>
        </r>
        <r>
          <rPr>
            <sz val="9"/>
            <rFont val="Tahoma"/>
            <family val="2"/>
          </rPr>
          <t>-(9)</t>
        </r>
        <r>
          <rPr>
            <sz val="9"/>
            <rFont val="細明體"/>
            <family val="3"/>
          </rPr>
          <t>苗栗縣肢體功能障礙者生活重建服務計畫調整容納</t>
        </r>
        <r>
          <rPr>
            <sz val="9"/>
            <rFont val="Tahoma"/>
            <family val="2"/>
          </rPr>
          <t>18</t>
        </r>
        <r>
          <rPr>
            <sz val="9"/>
            <rFont val="細明體"/>
            <family val="3"/>
          </rPr>
          <t>萬元。</t>
        </r>
      </text>
    </comment>
    <comment ref="C147"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一</t>
        </r>
        <r>
          <rPr>
            <sz val="9"/>
            <rFont val="Tahoma"/>
            <family val="2"/>
          </rPr>
          <t>)</t>
        </r>
        <r>
          <rPr>
            <sz val="9"/>
            <rFont val="細明體"/>
            <family val="3"/>
          </rPr>
          <t>福利服務</t>
        </r>
        <r>
          <rPr>
            <sz val="9"/>
            <rFont val="Tahoma"/>
            <family val="2"/>
          </rPr>
          <t>-4</t>
        </r>
        <r>
          <rPr>
            <sz val="9"/>
            <rFont val="細明體"/>
            <family val="3"/>
          </rPr>
          <t>身心障礙者福利</t>
        </r>
        <r>
          <rPr>
            <sz val="9"/>
            <rFont val="Tahoma"/>
            <family val="2"/>
          </rPr>
          <t>-(5)</t>
        </r>
        <r>
          <rPr>
            <sz val="9"/>
            <rFont val="細明體"/>
            <family val="3"/>
          </rPr>
          <t>辦理身心障礙者服務需求評估及家庭關懷訪視服務計畫調整容納</t>
        </r>
        <r>
          <rPr>
            <sz val="9"/>
            <rFont val="Tahoma"/>
            <family val="2"/>
          </rPr>
          <t>20</t>
        </r>
        <r>
          <rPr>
            <sz val="9"/>
            <rFont val="細明體"/>
            <family val="3"/>
          </rPr>
          <t>萬元
自</t>
        </r>
        <r>
          <rPr>
            <sz val="9"/>
            <rFont val="Tahoma"/>
            <family val="2"/>
          </rPr>
          <t>(</t>
        </r>
        <r>
          <rPr>
            <sz val="9"/>
            <rFont val="細明體"/>
            <family val="3"/>
          </rPr>
          <t>一</t>
        </r>
        <r>
          <rPr>
            <sz val="9"/>
            <rFont val="Tahoma"/>
            <family val="2"/>
          </rPr>
          <t>)</t>
        </r>
        <r>
          <rPr>
            <sz val="9"/>
            <rFont val="細明體"/>
            <family val="3"/>
          </rPr>
          <t>福利服務</t>
        </r>
        <r>
          <rPr>
            <sz val="9"/>
            <rFont val="Tahoma"/>
            <family val="2"/>
          </rPr>
          <t>-4</t>
        </r>
        <r>
          <rPr>
            <sz val="9"/>
            <rFont val="細明體"/>
            <family val="3"/>
          </rPr>
          <t>身心障礙者福利</t>
        </r>
        <r>
          <rPr>
            <sz val="9"/>
            <rFont val="Tahoma"/>
            <family val="2"/>
          </rPr>
          <t>-(7)</t>
        </r>
        <r>
          <rPr>
            <sz val="9"/>
            <rFont val="細明體"/>
            <family val="3"/>
          </rPr>
          <t>委託辦理身心障礙者生涯轉銜追蹤輔導、訪視、個案管理服務調整容納</t>
        </r>
        <r>
          <rPr>
            <sz val="9"/>
            <rFont val="Tahoma"/>
            <family val="2"/>
          </rPr>
          <t>20</t>
        </r>
        <r>
          <rPr>
            <sz val="9"/>
            <rFont val="細明體"/>
            <family val="3"/>
          </rPr>
          <t>萬元
自</t>
        </r>
        <r>
          <rPr>
            <sz val="9"/>
            <rFont val="Tahoma"/>
            <family val="2"/>
          </rPr>
          <t>(</t>
        </r>
        <r>
          <rPr>
            <sz val="9"/>
            <rFont val="細明體"/>
            <family val="3"/>
          </rPr>
          <t>一</t>
        </r>
        <r>
          <rPr>
            <sz val="9"/>
            <rFont val="Tahoma"/>
            <family val="2"/>
          </rPr>
          <t>)</t>
        </r>
        <r>
          <rPr>
            <sz val="9"/>
            <rFont val="細明體"/>
            <family val="3"/>
          </rPr>
          <t>福利服務</t>
        </r>
        <r>
          <rPr>
            <sz val="9"/>
            <rFont val="Tahoma"/>
            <family val="2"/>
          </rPr>
          <t>-4</t>
        </r>
        <r>
          <rPr>
            <sz val="9"/>
            <rFont val="細明體"/>
            <family val="3"/>
          </rPr>
          <t>身心障礙者福利</t>
        </r>
        <r>
          <rPr>
            <sz val="9"/>
            <rFont val="Tahoma"/>
            <family val="2"/>
          </rPr>
          <t>-(13)</t>
        </r>
        <r>
          <rPr>
            <sz val="9"/>
            <rFont val="細明體"/>
            <family val="3"/>
          </rPr>
          <t>辦理身心障礙者家庭照顧者支持服務計畫調整容納</t>
        </r>
        <r>
          <rPr>
            <sz val="9"/>
            <rFont val="Tahoma"/>
            <family val="2"/>
          </rPr>
          <t>70</t>
        </r>
        <r>
          <rPr>
            <sz val="9"/>
            <rFont val="細明體"/>
            <family val="3"/>
          </rPr>
          <t>萬元</t>
        </r>
      </text>
    </comment>
    <comment ref="C122"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20</t>
        </r>
        <r>
          <rPr>
            <sz val="9"/>
            <rFont val="細明體"/>
            <family val="3"/>
          </rPr>
          <t>萬元至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-4</t>
        </r>
        <r>
          <rPr>
            <sz val="9"/>
            <rFont val="細明體"/>
            <family val="3"/>
          </rPr>
          <t>身心障礙者福利</t>
        </r>
        <r>
          <rPr>
            <sz val="9"/>
            <rFont val="Tahoma"/>
            <family val="2"/>
          </rPr>
          <t>-(30)</t>
        </r>
        <r>
          <rPr>
            <sz val="9"/>
            <rFont val="細明體"/>
            <family val="3"/>
          </rPr>
          <t>購置布建身心障礙者社區式日間照顧服務交通車。</t>
        </r>
      </text>
    </comment>
    <comment ref="C130"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70</t>
        </r>
        <r>
          <rPr>
            <sz val="9"/>
            <rFont val="細明體"/>
            <family val="3"/>
          </rPr>
          <t>萬元至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-4</t>
        </r>
        <r>
          <rPr>
            <sz val="9"/>
            <rFont val="細明體"/>
            <family val="3"/>
          </rPr>
          <t>身心障礙者福利</t>
        </r>
        <r>
          <rPr>
            <sz val="9"/>
            <rFont val="Tahoma"/>
            <family val="2"/>
          </rPr>
          <t>-(30)</t>
        </r>
        <r>
          <rPr>
            <sz val="9"/>
            <rFont val="細明體"/>
            <family val="3"/>
          </rPr>
          <t>購置布建身心障礙者社區式日間照顧服務交通車。</t>
        </r>
      </text>
    </comment>
    <comment ref="C115"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一</t>
        </r>
        <r>
          <rPr>
            <sz val="9"/>
            <rFont val="Tahoma"/>
            <family val="2"/>
          </rPr>
          <t>)</t>
        </r>
        <r>
          <rPr>
            <sz val="9"/>
            <rFont val="細明體"/>
            <family val="3"/>
          </rPr>
          <t>福利服務</t>
        </r>
        <r>
          <rPr>
            <sz val="9"/>
            <rFont val="Tahoma"/>
            <family val="2"/>
          </rPr>
          <t>-1-</t>
        </r>
        <r>
          <rPr>
            <sz val="9"/>
            <rFont val="細明體"/>
            <family val="3"/>
          </rPr>
          <t>兒童及少年福利</t>
        </r>
        <r>
          <rPr>
            <sz val="9"/>
            <rFont val="Tahoma"/>
            <family val="2"/>
          </rPr>
          <t>-(28)</t>
        </r>
        <r>
          <rPr>
            <sz val="9"/>
            <rFont val="細明體"/>
            <family val="3"/>
          </rPr>
          <t>補助兒童及少年個案安置相關費用調整容納160萬元。
自(一)福利服務-5其他福利-(10)補助民間公益團體、機構辦理社會救助福利服務活動、專業服務方案及相關設施設備補助調整容納300萬元。</t>
        </r>
      </text>
    </comment>
    <comment ref="C73"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160</t>
        </r>
        <r>
          <rPr>
            <sz val="9"/>
            <rFont val="細明體"/>
            <family val="3"/>
          </rPr>
          <t>萬元至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-3-</t>
        </r>
        <r>
          <rPr>
            <sz val="9"/>
            <rFont val="細明體"/>
            <family val="3"/>
          </rPr>
          <t>兒童及少年福利</t>
        </r>
        <r>
          <rPr>
            <sz val="9"/>
            <rFont val="Tahoma"/>
            <family val="2"/>
          </rPr>
          <t>-(21)</t>
        </r>
        <r>
          <rPr>
            <sz val="9"/>
            <rFont val="細明體"/>
            <family val="3"/>
          </rPr>
          <t>辦理老人、身障保護個案安置、醫療、訴訟其他緊急扶助等相關處遇費用。
控減</t>
        </r>
        <r>
          <rPr>
            <sz val="9"/>
            <rFont val="Tahoma"/>
            <family val="2"/>
          </rPr>
          <t>30</t>
        </r>
        <r>
          <rPr>
            <sz val="9"/>
            <rFont val="細明體"/>
            <family val="3"/>
          </rPr>
          <t>萬元至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-3-</t>
        </r>
        <r>
          <rPr>
            <sz val="9"/>
            <rFont val="細明體"/>
            <family val="3"/>
          </rPr>
          <t>兒童及少年福利</t>
        </r>
        <r>
          <rPr>
            <sz val="9"/>
            <rFont val="Tahoma"/>
            <family val="2"/>
          </rPr>
          <t>-(32)</t>
        </r>
        <r>
          <rPr>
            <sz val="9"/>
            <rFont val="細明體"/>
            <family val="3"/>
          </rPr>
          <t>補助兒少保護個案驗傷醫療、律師扶助等相關補助費用。</t>
        </r>
      </text>
    </comment>
    <comment ref="C53"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9</t>
        </r>
        <r>
          <rPr>
            <sz val="9"/>
            <rFont val="細明體"/>
            <family val="3"/>
          </rPr>
          <t>萬</t>
        </r>
        <r>
          <rPr>
            <sz val="9"/>
            <rFont val="Tahoma"/>
            <family val="2"/>
          </rPr>
          <t>9,000</t>
        </r>
        <r>
          <rPr>
            <sz val="9"/>
            <rFont val="細明體"/>
            <family val="3"/>
          </rPr>
          <t>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-1-</t>
        </r>
        <r>
          <rPr>
            <sz val="9"/>
            <rFont val="細明體"/>
            <family val="3"/>
          </rPr>
          <t>兒童及少年福利</t>
        </r>
        <r>
          <rPr>
            <sz val="9"/>
            <rFont val="Tahoma"/>
            <family val="2"/>
          </rPr>
          <t>-(5)</t>
        </r>
        <r>
          <rPr>
            <sz val="9"/>
            <rFont val="細明體"/>
            <family val="3"/>
          </rPr>
          <t>委託辦理社區公共托育家園等相關費用</t>
        </r>
        <r>
          <rPr>
            <sz val="9"/>
            <rFont val="Tahoma"/>
            <family val="2"/>
          </rPr>
          <t>(</t>
        </r>
        <r>
          <rPr>
            <sz val="9"/>
            <rFont val="細明體"/>
            <family val="3"/>
          </rPr>
          <t>前瞻計畫</t>
        </r>
        <r>
          <rPr>
            <sz val="9"/>
            <rFont val="Tahoma"/>
            <family val="2"/>
          </rPr>
          <t>)</t>
        </r>
        <r>
          <rPr>
            <sz val="9"/>
            <rFont val="細明體"/>
            <family val="3"/>
          </rPr>
          <t>。
控減</t>
        </r>
        <r>
          <rPr>
            <sz val="9"/>
            <rFont val="Tahoma"/>
            <family val="2"/>
          </rPr>
          <t>7</t>
        </r>
        <r>
          <rPr>
            <sz val="9"/>
            <rFont val="細明體"/>
            <family val="3"/>
          </rPr>
          <t>萬3</t>
        </r>
        <r>
          <rPr>
            <sz val="9"/>
            <rFont val="Tahoma"/>
            <family val="2"/>
          </rPr>
          <t>,606</t>
        </r>
        <r>
          <rPr>
            <sz val="9"/>
            <rFont val="細明體"/>
            <family val="3"/>
          </rPr>
          <t>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-1-</t>
        </r>
        <r>
          <rPr>
            <sz val="9"/>
            <rFont val="細明體"/>
            <family val="3"/>
          </rPr>
          <t>兒童及少年福利</t>
        </r>
        <r>
          <rPr>
            <sz val="9"/>
            <rFont val="Tahoma"/>
            <family val="2"/>
          </rPr>
          <t>-(33)</t>
        </r>
        <r>
          <rPr>
            <sz val="9"/>
            <rFont val="細明體"/>
            <family val="3"/>
          </rPr>
          <t>辦理托育人員在職進修計畫。</t>
        </r>
      </text>
    </comment>
    <comment ref="C108"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一</t>
        </r>
        <r>
          <rPr>
            <sz val="9"/>
            <rFont val="Tahoma"/>
            <family val="2"/>
          </rPr>
          <t>)</t>
        </r>
        <r>
          <rPr>
            <sz val="9"/>
            <rFont val="細明體"/>
            <family val="3"/>
          </rPr>
          <t>福利服務</t>
        </r>
        <r>
          <rPr>
            <sz val="9"/>
            <rFont val="Tahoma"/>
            <family val="2"/>
          </rPr>
          <t>-3-</t>
        </r>
        <r>
          <rPr>
            <sz val="9"/>
            <rFont val="細明體"/>
            <family val="3"/>
          </rPr>
          <t>老人福利</t>
        </r>
        <r>
          <rPr>
            <sz val="9"/>
            <rFont val="Tahoma"/>
            <family val="2"/>
          </rPr>
          <t>-(19)</t>
        </r>
        <r>
          <rPr>
            <sz val="9"/>
            <rFont val="細明體"/>
            <family val="3"/>
          </rPr>
          <t>中低</t>
        </r>
        <r>
          <rPr>
            <sz val="9"/>
            <rFont val="Tahoma"/>
            <family val="2"/>
          </rPr>
          <t>(</t>
        </r>
        <r>
          <rPr>
            <sz val="9"/>
            <rFont val="細明體"/>
            <family val="3"/>
          </rPr>
          <t>低收</t>
        </r>
        <r>
          <rPr>
            <sz val="9"/>
            <rFont val="Tahoma"/>
            <family val="2"/>
          </rPr>
          <t>)</t>
        </r>
        <r>
          <rPr>
            <sz val="9"/>
            <rFont val="細明體"/>
            <family val="3"/>
          </rPr>
          <t>老人住宿式服務機構使用者補助耗材費計畫調整容納25萬元。</t>
        </r>
      </text>
    </comment>
    <comment ref="C113"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25</t>
        </r>
        <r>
          <rPr>
            <sz val="9"/>
            <rFont val="細明體"/>
            <family val="3"/>
          </rPr>
          <t>萬元至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-3</t>
        </r>
        <r>
          <rPr>
            <sz val="9"/>
            <rFont val="細明體"/>
            <family val="3"/>
          </rPr>
          <t>老人福利</t>
        </r>
        <r>
          <rPr>
            <sz val="9"/>
            <rFont val="Tahoma"/>
            <family val="2"/>
          </rPr>
          <t>-(14)</t>
        </r>
        <r>
          <rPr>
            <sz val="9"/>
            <rFont val="細明體"/>
            <family val="3"/>
          </rPr>
          <t>苗栗縣中低收入老人重病住院看護費用補助計畫。</t>
        </r>
      </text>
    </comment>
    <comment ref="C91"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80</t>
        </r>
        <r>
          <rPr>
            <sz val="9"/>
            <rFont val="細明體"/>
            <family val="3"/>
          </rPr>
          <t>萬元至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-2-</t>
        </r>
        <r>
          <rPr>
            <sz val="9"/>
            <rFont val="細明體"/>
            <family val="3"/>
          </rPr>
          <t>婦女福利</t>
        </r>
        <r>
          <rPr>
            <sz val="9"/>
            <rFont val="Tahoma"/>
            <family val="2"/>
          </rPr>
          <t>-(10)</t>
        </r>
        <r>
          <rPr>
            <sz val="9"/>
            <rFont val="細明體"/>
            <family val="3"/>
          </rPr>
          <t>家庭暴力被害人醫療、心理治療等相關費用。</t>
        </r>
      </text>
    </comment>
    <comment ref="C90"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一</t>
        </r>
        <r>
          <rPr>
            <sz val="9"/>
            <rFont val="Tahoma"/>
            <family val="2"/>
          </rPr>
          <t>)</t>
        </r>
        <r>
          <rPr>
            <sz val="9"/>
            <rFont val="細明體"/>
            <family val="3"/>
          </rPr>
          <t>福利服務</t>
        </r>
        <r>
          <rPr>
            <sz val="9"/>
            <rFont val="Tahoma"/>
            <family val="2"/>
          </rPr>
          <t>-2-</t>
        </r>
        <r>
          <rPr>
            <sz val="9"/>
            <rFont val="細明體"/>
            <family val="3"/>
          </rPr>
          <t>婦女福利</t>
        </r>
        <r>
          <rPr>
            <sz val="9"/>
            <rFont val="Tahoma"/>
            <family val="2"/>
          </rPr>
          <t>-(11)</t>
        </r>
        <r>
          <rPr>
            <sz val="9"/>
            <rFont val="細明體"/>
            <family val="3"/>
          </rPr>
          <t>補助性侵害及性騷擾被害人醫療安置及加害人支持輔導等相關費用調整容納</t>
        </r>
        <r>
          <rPr>
            <sz val="9"/>
            <rFont val="Tahoma"/>
            <family val="2"/>
          </rPr>
          <t>80</t>
        </r>
        <r>
          <rPr>
            <sz val="9"/>
            <rFont val="細明體"/>
            <family val="3"/>
          </rPr>
          <t>萬</t>
        </r>
        <r>
          <rPr>
            <sz val="9"/>
            <rFont val="細明體"/>
            <family val="3"/>
          </rPr>
          <t>元。</t>
        </r>
      </text>
    </comment>
    <comment ref="C112"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11</t>
        </r>
        <r>
          <rPr>
            <sz val="9"/>
            <rFont val="細明體"/>
            <family val="3"/>
          </rPr>
          <t>萬元至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-3</t>
        </r>
        <r>
          <rPr>
            <sz val="9"/>
            <rFont val="細明體"/>
            <family val="3"/>
          </rPr>
          <t>老人福利</t>
        </r>
        <r>
          <rPr>
            <sz val="9"/>
            <rFont val="Tahoma"/>
            <family val="2"/>
          </rPr>
          <t>-(17)</t>
        </r>
        <r>
          <rPr>
            <sz val="9"/>
            <rFont val="細明體"/>
            <family val="3"/>
          </rPr>
          <t>中低收入老人補助裝置假牙計畫。
控減</t>
        </r>
        <r>
          <rPr>
            <sz val="9"/>
            <rFont val="Tahoma"/>
            <family val="2"/>
          </rPr>
          <t>75</t>
        </r>
        <r>
          <rPr>
            <sz val="9"/>
            <rFont val="細明體"/>
            <family val="3"/>
          </rPr>
          <t>萬元至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-3</t>
        </r>
        <r>
          <rPr>
            <sz val="9"/>
            <rFont val="細明體"/>
            <family val="3"/>
          </rPr>
          <t>老人福利</t>
        </r>
        <r>
          <rPr>
            <sz val="9"/>
            <rFont val="Tahoma"/>
            <family val="2"/>
          </rPr>
          <t>-(9)</t>
        </r>
        <r>
          <rPr>
            <sz val="9"/>
            <rFont val="細明體"/>
            <family val="3"/>
          </rPr>
          <t>補助立案社會福利團體辦理社區照顧關懷據點等相關費用。</t>
        </r>
      </text>
    </comment>
    <comment ref="C111"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一</t>
        </r>
        <r>
          <rPr>
            <sz val="9"/>
            <rFont val="Tahoma"/>
            <family val="2"/>
          </rPr>
          <t>)</t>
        </r>
        <r>
          <rPr>
            <sz val="9"/>
            <rFont val="細明體"/>
            <family val="3"/>
          </rPr>
          <t>福利服務</t>
        </r>
        <r>
          <rPr>
            <sz val="9"/>
            <rFont val="Tahoma"/>
            <family val="2"/>
          </rPr>
          <t>-3-</t>
        </r>
        <r>
          <rPr>
            <sz val="9"/>
            <rFont val="細明體"/>
            <family val="3"/>
          </rPr>
          <t>老人福利</t>
        </r>
        <r>
          <rPr>
            <sz val="9"/>
            <rFont val="Tahoma"/>
            <family val="2"/>
          </rPr>
          <t>-(18)</t>
        </r>
        <r>
          <rPr>
            <sz val="9"/>
            <rFont val="細明體"/>
            <family val="3"/>
          </rPr>
          <t>中低</t>
        </r>
        <r>
          <rPr>
            <sz val="9"/>
            <rFont val="Tahoma"/>
            <family val="2"/>
          </rPr>
          <t>(</t>
        </r>
        <r>
          <rPr>
            <sz val="9"/>
            <rFont val="細明體"/>
            <family val="3"/>
          </rPr>
          <t>低</t>
        </r>
        <r>
          <rPr>
            <sz val="9"/>
            <rFont val="Tahoma"/>
            <family val="2"/>
          </rPr>
          <t>)</t>
        </r>
        <r>
          <rPr>
            <sz val="9"/>
            <rFont val="細明體"/>
            <family val="3"/>
          </rPr>
          <t>收入戶老人老花眼鏡補助計畫調整容納</t>
        </r>
        <r>
          <rPr>
            <sz val="9"/>
            <rFont val="Tahoma"/>
            <family val="2"/>
          </rPr>
          <t>11</t>
        </r>
        <r>
          <rPr>
            <sz val="9"/>
            <rFont val="細明體"/>
            <family val="3"/>
          </rPr>
          <t>萬元。
自</t>
        </r>
        <r>
          <rPr>
            <sz val="9"/>
            <rFont val="Tahoma"/>
            <family val="2"/>
          </rPr>
          <t>(</t>
        </r>
        <r>
          <rPr>
            <sz val="9"/>
            <rFont val="細明體"/>
            <family val="3"/>
          </rPr>
          <t>一</t>
        </r>
        <r>
          <rPr>
            <sz val="9"/>
            <rFont val="Tahoma"/>
            <family val="2"/>
          </rPr>
          <t>)</t>
        </r>
        <r>
          <rPr>
            <sz val="9"/>
            <rFont val="細明體"/>
            <family val="3"/>
          </rPr>
          <t>福利服務</t>
        </r>
        <r>
          <rPr>
            <sz val="9"/>
            <rFont val="Tahoma"/>
            <family val="2"/>
          </rPr>
          <t>-3-</t>
        </r>
        <r>
          <rPr>
            <sz val="9"/>
            <rFont val="細明體"/>
            <family val="3"/>
          </rPr>
          <t>老人福利</t>
        </r>
        <r>
          <rPr>
            <sz val="9"/>
            <rFont val="Tahoma"/>
            <family val="2"/>
          </rPr>
          <t>-(13)</t>
        </r>
        <r>
          <rPr>
            <sz val="9"/>
            <rFont val="細明體"/>
            <family val="3"/>
          </rPr>
          <t>補助民間團體辦理老人關懷及相關老人福利服務活動費調整容納</t>
        </r>
        <r>
          <rPr>
            <sz val="9"/>
            <rFont val="Tahoma"/>
            <family val="2"/>
          </rPr>
          <t>3</t>
        </r>
        <r>
          <rPr>
            <sz val="9"/>
            <rFont val="細明體"/>
            <family val="3"/>
          </rPr>
          <t>萬</t>
        </r>
        <r>
          <rPr>
            <sz val="9"/>
            <rFont val="Tahoma"/>
            <family val="2"/>
          </rPr>
          <t>3,000</t>
        </r>
        <r>
          <rPr>
            <sz val="9"/>
            <rFont val="細明體"/>
            <family val="3"/>
          </rPr>
          <t>元。</t>
        </r>
      </text>
    </comment>
    <comment ref="C77"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一</t>
        </r>
        <r>
          <rPr>
            <sz val="9"/>
            <rFont val="Tahoma"/>
            <family val="2"/>
          </rPr>
          <t>)</t>
        </r>
        <r>
          <rPr>
            <sz val="9"/>
            <rFont val="細明體"/>
            <family val="3"/>
          </rPr>
          <t>福利服務</t>
        </r>
        <r>
          <rPr>
            <sz val="9"/>
            <rFont val="Tahoma"/>
            <family val="2"/>
          </rPr>
          <t>-1-</t>
        </r>
        <r>
          <rPr>
            <sz val="9"/>
            <rFont val="細明體"/>
            <family val="3"/>
          </rPr>
          <t>兒童及少年福利</t>
        </r>
        <r>
          <rPr>
            <sz val="9"/>
            <rFont val="Tahoma"/>
            <family val="2"/>
          </rPr>
          <t>-(28)</t>
        </r>
        <r>
          <rPr>
            <sz val="9"/>
            <rFont val="細明體"/>
            <family val="3"/>
          </rPr>
          <t>補助兒童及少年個案安置相關費用調整容納</t>
        </r>
        <r>
          <rPr>
            <sz val="9"/>
            <rFont val="Tahoma"/>
            <family val="2"/>
          </rPr>
          <t>30</t>
        </r>
        <r>
          <rPr>
            <sz val="9"/>
            <rFont val="細明體"/>
            <family val="3"/>
          </rPr>
          <t>萬元。</t>
        </r>
      </text>
    </comment>
    <comment ref="C160"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40</t>
        </r>
        <r>
          <rPr>
            <sz val="9"/>
            <rFont val="細明體"/>
            <family val="3"/>
          </rPr>
          <t>萬元至</t>
        </r>
        <r>
          <rPr>
            <sz val="9"/>
            <rFont val="Tahoma"/>
            <family val="2"/>
          </rPr>
          <t>(</t>
        </r>
        <r>
          <rPr>
            <sz val="9"/>
            <rFont val="細明體"/>
            <family val="3"/>
          </rPr>
          <t>二</t>
        </r>
        <r>
          <rPr>
            <sz val="9"/>
            <rFont val="Tahoma"/>
            <family val="2"/>
          </rPr>
          <t>)</t>
        </r>
        <r>
          <rPr>
            <sz val="9"/>
            <rFont val="細明體"/>
            <family val="3"/>
          </rPr>
          <t>社會救助</t>
        </r>
        <r>
          <rPr>
            <sz val="9"/>
            <rFont val="Tahoma"/>
            <family val="2"/>
          </rPr>
          <t>-12</t>
        </r>
        <r>
          <rPr>
            <sz val="9"/>
            <rFont val="細明體"/>
            <family val="3"/>
          </rPr>
          <t>民眾急難救助。</t>
        </r>
      </text>
    </comment>
    <comment ref="C177"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一</t>
        </r>
        <r>
          <rPr>
            <sz val="9"/>
            <rFont val="Tahoma"/>
            <family val="2"/>
          </rPr>
          <t>)</t>
        </r>
        <r>
          <rPr>
            <sz val="9"/>
            <rFont val="細明體"/>
            <family val="3"/>
          </rPr>
          <t>福利服務</t>
        </r>
        <r>
          <rPr>
            <sz val="9"/>
            <rFont val="Tahoma"/>
            <family val="2"/>
          </rPr>
          <t>-5</t>
        </r>
        <r>
          <rPr>
            <sz val="9"/>
            <rFont val="細明體"/>
            <family val="3"/>
          </rPr>
          <t>其他福利</t>
        </r>
        <r>
          <rPr>
            <sz val="9"/>
            <rFont val="Tahoma"/>
            <family val="2"/>
          </rPr>
          <t>-(11)</t>
        </r>
        <r>
          <rPr>
            <sz val="9"/>
            <rFont val="細明體"/>
            <family val="3"/>
          </rPr>
          <t>補助各鄉鎮市公所辦理社會救助福利服務方案、公益活動及相關設施設備經費調整容納</t>
        </r>
        <r>
          <rPr>
            <sz val="9"/>
            <rFont val="Tahoma"/>
            <family val="2"/>
          </rPr>
          <t>40</t>
        </r>
        <r>
          <rPr>
            <sz val="9"/>
            <rFont val="細明體"/>
            <family val="3"/>
          </rPr>
          <t>萬元。</t>
        </r>
      </text>
    </comment>
    <comment ref="C103"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一</t>
        </r>
        <r>
          <rPr>
            <sz val="9"/>
            <rFont val="Tahoma"/>
            <family val="2"/>
          </rPr>
          <t>)</t>
        </r>
        <r>
          <rPr>
            <sz val="9"/>
            <rFont val="細明體"/>
            <family val="3"/>
          </rPr>
          <t>福利服務</t>
        </r>
        <r>
          <rPr>
            <sz val="9"/>
            <rFont val="Tahoma"/>
            <family val="2"/>
          </rPr>
          <t>-3-</t>
        </r>
        <r>
          <rPr>
            <sz val="9"/>
            <rFont val="細明體"/>
            <family val="3"/>
          </rPr>
          <t>老人福利</t>
        </r>
        <r>
          <rPr>
            <sz val="9"/>
            <rFont val="Tahoma"/>
            <family val="2"/>
          </rPr>
          <t>-(18)</t>
        </r>
        <r>
          <rPr>
            <sz val="9"/>
            <rFont val="細明體"/>
            <family val="3"/>
          </rPr>
          <t>中低</t>
        </r>
        <r>
          <rPr>
            <sz val="9"/>
            <rFont val="Tahoma"/>
            <family val="2"/>
          </rPr>
          <t>(</t>
        </r>
        <r>
          <rPr>
            <sz val="9"/>
            <rFont val="細明體"/>
            <family val="3"/>
          </rPr>
          <t>低</t>
        </r>
        <r>
          <rPr>
            <sz val="9"/>
            <rFont val="Tahoma"/>
            <family val="2"/>
          </rPr>
          <t>)</t>
        </r>
        <r>
          <rPr>
            <sz val="9"/>
            <rFont val="細明體"/>
            <family val="3"/>
          </rPr>
          <t>收入戶老人老花眼鏡補助計畫調整容納</t>
        </r>
        <r>
          <rPr>
            <sz val="9"/>
            <rFont val="Tahoma"/>
            <family val="2"/>
          </rPr>
          <t>75</t>
        </r>
        <r>
          <rPr>
            <sz val="9"/>
            <rFont val="細明體"/>
            <family val="3"/>
          </rPr>
          <t>萬元。</t>
        </r>
      </text>
    </comment>
    <comment ref="C107"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3</t>
        </r>
        <r>
          <rPr>
            <sz val="9"/>
            <rFont val="細明體"/>
            <family val="3"/>
          </rPr>
          <t>萬3,000元至</t>
        </r>
        <r>
          <rPr>
            <sz val="9"/>
            <rFont val="Tahoma"/>
            <family val="2"/>
          </rPr>
          <t>(</t>
        </r>
        <r>
          <rPr>
            <sz val="9"/>
            <rFont val="細明體"/>
            <family val="3"/>
          </rPr>
          <t>一</t>
        </r>
        <r>
          <rPr>
            <sz val="9"/>
            <rFont val="Tahoma"/>
            <family val="2"/>
          </rPr>
          <t>)</t>
        </r>
        <r>
          <rPr>
            <sz val="9"/>
            <rFont val="細明體"/>
            <family val="3"/>
          </rPr>
          <t>社會福利</t>
        </r>
        <r>
          <rPr>
            <sz val="9"/>
            <rFont val="Tahoma"/>
            <family val="2"/>
          </rPr>
          <t>-3</t>
        </r>
        <r>
          <rPr>
            <sz val="9"/>
            <rFont val="細明體"/>
            <family val="3"/>
          </rPr>
          <t>老人福利</t>
        </r>
        <r>
          <rPr>
            <sz val="9"/>
            <rFont val="Tahoma"/>
            <family val="2"/>
          </rPr>
          <t>-(17)</t>
        </r>
        <r>
          <rPr>
            <sz val="9"/>
            <rFont val="細明體"/>
            <family val="3"/>
          </rPr>
          <t>中低收入老人補助裝置假牙計畫。</t>
        </r>
      </text>
    </comment>
    <comment ref="C78"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一</t>
        </r>
        <r>
          <rPr>
            <sz val="9"/>
            <rFont val="Tahoma"/>
            <family val="2"/>
          </rPr>
          <t>)</t>
        </r>
        <r>
          <rPr>
            <sz val="9"/>
            <rFont val="細明體"/>
            <family val="3"/>
          </rPr>
          <t>福利服務</t>
        </r>
        <r>
          <rPr>
            <sz val="9"/>
            <rFont val="Tahoma"/>
            <family val="2"/>
          </rPr>
          <t>-1-</t>
        </r>
        <r>
          <rPr>
            <sz val="9"/>
            <rFont val="細明體"/>
            <family val="3"/>
          </rPr>
          <t>兒童及少年福利</t>
        </r>
        <r>
          <rPr>
            <sz val="9"/>
            <rFont val="Tahoma"/>
            <family val="2"/>
          </rPr>
          <t>-(8)</t>
        </r>
        <r>
          <rPr>
            <sz val="9"/>
            <rFont val="細明體"/>
            <family val="3"/>
          </rPr>
          <t>居家托育人員轉職托嬰機構職能培訓計畫調整容納</t>
        </r>
        <r>
          <rPr>
            <sz val="9"/>
            <rFont val="Tahoma"/>
            <family val="2"/>
          </rPr>
          <t>7</t>
        </r>
        <r>
          <rPr>
            <sz val="9"/>
            <rFont val="細明體"/>
            <family val="3"/>
          </rPr>
          <t>萬</t>
        </r>
        <r>
          <rPr>
            <sz val="9"/>
            <rFont val="Tahoma"/>
            <family val="2"/>
          </rPr>
          <t>3,060</t>
        </r>
        <r>
          <rPr>
            <sz val="9"/>
            <rFont val="細明體"/>
            <family val="3"/>
          </rPr>
          <t>元。</t>
        </r>
      </text>
    </comment>
    <comment ref="C178"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二</t>
        </r>
        <r>
          <rPr>
            <sz val="9"/>
            <rFont val="Tahoma"/>
            <family val="2"/>
          </rPr>
          <t>)</t>
        </r>
        <r>
          <rPr>
            <sz val="9"/>
            <rFont val="細明體"/>
            <family val="3"/>
          </rPr>
          <t>社會救助</t>
        </r>
        <r>
          <rPr>
            <sz val="9"/>
            <rFont val="Tahoma"/>
            <family val="2"/>
          </rPr>
          <t>-15</t>
        </r>
        <r>
          <rPr>
            <sz val="9"/>
            <rFont val="細明體"/>
            <family val="3"/>
          </rPr>
          <t>低收入戶及中低收入戶購置電腦設備補助計畫調整容納20萬元。</t>
        </r>
      </text>
    </comment>
    <comment ref="C180"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20</t>
        </r>
        <r>
          <rPr>
            <sz val="9"/>
            <rFont val="細明體"/>
            <family val="3"/>
          </rPr>
          <t>萬元至</t>
        </r>
        <r>
          <rPr>
            <sz val="9"/>
            <rFont val="Tahoma"/>
            <family val="2"/>
          </rPr>
          <t>(</t>
        </r>
        <r>
          <rPr>
            <sz val="9"/>
            <rFont val="細明體"/>
            <family val="3"/>
          </rPr>
          <t>二</t>
        </r>
        <r>
          <rPr>
            <sz val="9"/>
            <rFont val="Tahoma"/>
            <family val="2"/>
          </rPr>
          <t>)</t>
        </r>
        <r>
          <rPr>
            <sz val="9"/>
            <rFont val="細明體"/>
            <family val="3"/>
          </rPr>
          <t>社會救助</t>
        </r>
        <r>
          <rPr>
            <sz val="9"/>
            <rFont val="Tahoma"/>
            <family val="2"/>
          </rPr>
          <t>-13</t>
        </r>
        <r>
          <rPr>
            <sz val="9"/>
            <rFont val="細明體"/>
            <family val="3"/>
          </rPr>
          <t>中、低收入戶傷病醫療補助。</t>
        </r>
      </text>
    </comment>
  </commentList>
</comments>
</file>

<file path=xl/sharedStrings.xml><?xml version="1.0" encoding="utf-8"?>
<sst xmlns="http://schemas.openxmlformats.org/spreadsheetml/2006/main" count="412" uniqueCount="320">
  <si>
    <t>小計</t>
  </si>
  <si>
    <t>本年度預算數</t>
  </si>
  <si>
    <r>
      <t>合</t>
    </r>
    <r>
      <rPr>
        <b/>
        <sz val="12"/>
        <color indexed="8"/>
        <rFont val="Times New Roman"/>
        <family val="1"/>
      </rPr>
      <t xml:space="preserve">        </t>
    </r>
    <r>
      <rPr>
        <b/>
        <sz val="12"/>
        <color indexed="8"/>
        <rFont val="標楷體"/>
        <family val="4"/>
      </rPr>
      <t>計</t>
    </r>
  </si>
  <si>
    <t>小計</t>
  </si>
  <si>
    <t>小計</t>
  </si>
  <si>
    <t>小計</t>
  </si>
  <si>
    <t>小計</t>
  </si>
  <si>
    <t>承辦人員簽章：</t>
  </si>
  <si>
    <t>備註：簽章欄得由各該直轄巿、縣巿政府視業務劃分，自行調整。</t>
  </si>
  <si>
    <t>公益彩券盈餘分配辦理社會福利事業情形季報表</t>
  </si>
  <si>
    <t>填表說明：1.「福利類別及項目」，得視當季實際執行情形酌予增減或修正。</t>
  </si>
  <si>
    <t xml:space="preserve">          2.歲出預算社會福利科目金額係指總預算歲出政事別預算總表中，社會福利支出科目預算數。</t>
  </si>
  <si>
    <t>單位：新臺幣元</t>
  </si>
  <si>
    <t>項目</t>
  </si>
  <si>
    <t>（一）福利服務</t>
  </si>
  <si>
    <t>1.兒童及少年福利</t>
  </si>
  <si>
    <t>2.婦女福利</t>
  </si>
  <si>
    <t>3.老人福利</t>
  </si>
  <si>
    <t>4.身心障礙者福利</t>
  </si>
  <si>
    <t>5.其他福利</t>
  </si>
  <si>
    <t>（二）社會救助</t>
  </si>
  <si>
    <r>
      <t>一、本年度公益彩券盈餘分配管理方式：</t>
    </r>
    <r>
      <rPr>
        <sz val="14"/>
        <color indexed="8"/>
        <rFont val="新細明體"/>
        <family val="1"/>
      </rPr>
      <t>■</t>
    </r>
    <r>
      <rPr>
        <sz val="14"/>
        <color indexed="8"/>
        <rFont val="標楷體"/>
        <family val="4"/>
      </rPr>
      <t>基金管理□收支併列。</t>
    </r>
  </si>
  <si>
    <r>
      <t xml:space="preserve">      收支併列：總預算歲出預算社會福利科目金額(d)</t>
    </r>
    <r>
      <rPr>
        <u val="single"/>
        <sz val="14"/>
        <rFont val="標楷體"/>
        <family val="4"/>
      </rPr>
      <t xml:space="preserve">       </t>
    </r>
    <r>
      <rPr>
        <sz val="14"/>
        <rFont val="標楷體"/>
        <family val="4"/>
      </rPr>
      <t>元，運用公益彩券盈餘占歲出預算社會福利財源比率(c)/(d)</t>
    </r>
    <r>
      <rPr>
        <u val="single"/>
        <sz val="14"/>
        <rFont val="標楷體"/>
        <family val="4"/>
      </rPr>
      <t xml:space="preserve">          </t>
    </r>
    <r>
      <rPr>
        <sz val="14"/>
        <rFont val="標楷體"/>
        <family val="4"/>
      </rPr>
      <t>。</t>
    </r>
  </si>
  <si>
    <t>（四）第二季季報表另檢附「公益彩券盈餘分配支用編列情形表」如後。(公益彩券盈餘分配支用編列情形表係揭露公益彩券運用計畫財源編列情形，至是否符合相關運 
      用規範，仍以年度考核審認結果為準。)</t>
  </si>
  <si>
    <t>會計單位
主管簽章：</t>
  </si>
  <si>
    <t>(1)</t>
  </si>
  <si>
    <t>(2)</t>
  </si>
  <si>
    <t>(3)</t>
  </si>
  <si>
    <t>(4)</t>
  </si>
  <si>
    <t>(5)</t>
  </si>
  <si>
    <t>(6)</t>
  </si>
  <si>
    <t>(7)</t>
  </si>
  <si>
    <t>(8)</t>
  </si>
  <si>
    <t>(9)</t>
  </si>
  <si>
    <t>(10)</t>
  </si>
  <si>
    <t>(11)</t>
  </si>
  <si>
    <t>(12)</t>
  </si>
  <si>
    <t>(13)</t>
  </si>
  <si>
    <t>(14)</t>
  </si>
  <si>
    <t>(15)</t>
  </si>
  <si>
    <t>(16)</t>
  </si>
  <si>
    <t>(17)</t>
  </si>
  <si>
    <t>(18)</t>
  </si>
  <si>
    <t>(19)</t>
  </si>
  <si>
    <t>(20)</t>
  </si>
  <si>
    <t>(21)</t>
  </si>
  <si>
    <t>(22)</t>
  </si>
  <si>
    <t>(23)</t>
  </si>
  <si>
    <t>(24)</t>
  </si>
  <si>
    <t>委託辦理早期療育相關業務。</t>
  </si>
  <si>
    <t>委託辦理收養及監護案件訪查等相關工作。</t>
  </si>
  <si>
    <t>委託辦理家事服務中心及未成年子女會面交往與交付等相關服務。</t>
  </si>
  <si>
    <t>委託辦理未成年懷孕及未成年父母支持服務方案。</t>
  </si>
  <si>
    <t>辦理居家托育服務中心等相關業務。</t>
  </si>
  <si>
    <t>兒少機構工作人員在職訓練及兒童權利公約教育續練與宣導相關費用。</t>
  </si>
  <si>
    <t>辦理弱勢家庭兒童及少年緊急生活扶助。</t>
  </si>
  <si>
    <t>委託辦理兒童及少年性剝削整合服務。</t>
  </si>
  <si>
    <t>補助辦理兒童及少年性剝削宣導、親職教育、行為人輔導教育、性剝削教育訓練等費用。</t>
  </si>
  <si>
    <t>兒少性剝削、人口販運等個案安置、醫療費、心理諮商等相關費用。</t>
  </si>
  <si>
    <r>
      <t>第</t>
    </r>
    <r>
      <rPr>
        <b/>
        <sz val="12"/>
        <rFont val="Times New Roman"/>
        <family val="1"/>
      </rPr>
      <t>1</t>
    </r>
    <r>
      <rPr>
        <b/>
        <sz val="12"/>
        <rFont val="標楷體"/>
        <family val="4"/>
      </rPr>
      <t>季執行數</t>
    </r>
  </si>
  <si>
    <r>
      <t>第</t>
    </r>
    <r>
      <rPr>
        <b/>
        <sz val="12"/>
        <rFont val="Times New Roman"/>
        <family val="1"/>
      </rPr>
      <t>3</t>
    </r>
    <r>
      <rPr>
        <b/>
        <sz val="12"/>
        <rFont val="標楷體"/>
        <family val="4"/>
      </rPr>
      <t>季執行數</t>
    </r>
  </si>
  <si>
    <r>
      <t>第</t>
    </r>
    <r>
      <rPr>
        <b/>
        <sz val="12"/>
        <rFont val="Times New Roman"/>
        <family val="1"/>
      </rPr>
      <t>4</t>
    </r>
    <r>
      <rPr>
        <b/>
        <sz val="12"/>
        <rFont val="標楷體"/>
        <family val="4"/>
      </rPr>
      <t>季執行數</t>
    </r>
  </si>
  <si>
    <r>
      <t>本年度</t>
    </r>
    <r>
      <rPr>
        <b/>
        <sz val="10"/>
        <rFont val="Times New Roman"/>
        <family val="1"/>
      </rPr>
      <t>1</t>
    </r>
    <r>
      <rPr>
        <b/>
        <sz val="10"/>
        <rFont val="標楷體"/>
        <family val="4"/>
      </rPr>
      <t>月起至本季截止累計執行數</t>
    </r>
  </si>
  <si>
    <r>
      <t>執行率（</t>
    </r>
    <r>
      <rPr>
        <b/>
        <sz val="11"/>
        <rFont val="Times New Roman"/>
        <family val="1"/>
      </rPr>
      <t>%</t>
    </r>
    <r>
      <rPr>
        <b/>
        <sz val="11"/>
        <rFont val="標楷體"/>
        <family val="4"/>
      </rPr>
      <t>）</t>
    </r>
  </si>
  <si>
    <t>委託辦理本縣敬老愛心卡(電子票證)製作等相關費用。</t>
  </si>
  <si>
    <t>委託辦理行動式老人文康休閒巡迴服務計畫。</t>
  </si>
  <si>
    <t>補助本縣公設民營老人安養護機構設施設備暨修繕費。</t>
  </si>
  <si>
    <t>辦理本縣老人福利服務中心營運相關費用。</t>
  </si>
  <si>
    <t>補助立案社會福利團體辦理社區照顧關懷據點等相關費用。</t>
  </si>
  <si>
    <t>補助機構辦理老人專業人員訓練、機構年度防災演練(訓練)、輔導、評鑑及老人福利相關專業業務。</t>
  </si>
  <si>
    <t>補助本縣老人申請愛心手鍊。</t>
  </si>
  <si>
    <t>委託辦理老人、身障等保護性個案家庭教育與追蹤輔導服務計畫。</t>
  </si>
  <si>
    <t>辦理身心障礙輔具資源中心管理費用。</t>
  </si>
  <si>
    <t>委託辦理身心障礙發展中心管理維護</t>
  </si>
  <si>
    <t>委託辦理身心障礙者生涯轉銜追蹤輔導、訪視、個案管理服務</t>
  </si>
  <si>
    <t>身心障礙者消耗性用品補助。</t>
  </si>
  <si>
    <t>辦理手語翻譯、視訊及同步聽打服務</t>
  </si>
  <si>
    <t>補助本縣身心障礙社團復康巴士營運所需保險費、燃料費及相關維修費用。</t>
  </si>
  <si>
    <t>辦理水療復健及社會福利相關服務方案</t>
  </si>
  <si>
    <t>辦理身心障礙者社區式日間服務佈建計畫。</t>
  </si>
  <si>
    <t>建構心智障礙者雙老家庭支持網絡服務模式計畫。</t>
  </si>
  <si>
    <t>辦理身心障礙者自立生活支持服務計畫。</t>
  </si>
  <si>
    <t>辦理視覺功能障礙者生活重建服務計畫。</t>
  </si>
  <si>
    <t>辦理身心障礙者社區居住服務</t>
  </si>
  <si>
    <t>辦理身心障礙者家庭照顧者支持服務計畫</t>
  </si>
  <si>
    <t>辦理身心障礙者主動關懷服務</t>
  </si>
  <si>
    <t>辦理身心障礙者社區日間作業設施服務</t>
  </si>
  <si>
    <t>身心障礙者輔具費用。</t>
  </si>
  <si>
    <t>辦理身心障礙者日間照顧及住宿式照顧費。</t>
  </si>
  <si>
    <t>補助志願服務運用單位辦理志工教育訓練、表揚、觀摩、宣導、志工日活動及志願服務相關計畫方案等工作經費。</t>
  </si>
  <si>
    <t>委託辦理家庭暴力相對人處遇服務計畫</t>
  </si>
  <si>
    <t>委託民間團體辦理家庭暴力個案後續追蹤輔導計畫</t>
  </si>
  <si>
    <t>委託民間團體辦理家庭暴力事件服務處實施計畫</t>
  </si>
  <si>
    <t>辦理公益彩券盈餘業務所需人事、業務及設備費用</t>
  </si>
  <si>
    <t>1</t>
  </si>
  <si>
    <t>2</t>
  </si>
  <si>
    <t>3</t>
  </si>
  <si>
    <t>4</t>
  </si>
  <si>
    <t>5</t>
  </si>
  <si>
    <t>6</t>
  </si>
  <si>
    <t>7</t>
  </si>
  <si>
    <t>8</t>
  </si>
  <si>
    <t>9</t>
  </si>
  <si>
    <t>10</t>
  </si>
  <si>
    <t>11</t>
  </si>
  <si>
    <t>12</t>
  </si>
  <si>
    <t>13</t>
  </si>
  <si>
    <t>14</t>
  </si>
  <si>
    <t>15</t>
  </si>
  <si>
    <t>短期實物援助計畫</t>
  </si>
  <si>
    <t>遊民生活重建服務</t>
  </si>
  <si>
    <t>補助社團辦理社會工作相關訓練、活動。</t>
  </si>
  <si>
    <t>辦理脫離貧窮方案</t>
  </si>
  <si>
    <t>低收入戶喪葬補助</t>
  </si>
  <si>
    <t>低收入戶及中低收入戶產婦及嬰兒營養補助</t>
  </si>
  <si>
    <t>民眾短缺川資補助</t>
  </si>
  <si>
    <t>第1、2款低收入戶家庭生活補助</t>
  </si>
  <si>
    <t>民眾急難救助</t>
  </si>
  <si>
    <t>(e)</t>
  </si>
  <si>
    <r>
      <rPr>
        <b/>
        <u val="single"/>
        <sz val="18"/>
        <color indexed="8"/>
        <rFont val="標楷體"/>
        <family val="4"/>
      </rPr>
      <t>苗栗縣政府</t>
    </r>
    <r>
      <rPr>
        <b/>
        <u val="single"/>
        <sz val="18"/>
        <color indexed="8"/>
        <rFont val="Times New Roman"/>
        <family val="1"/>
      </rPr>
      <t xml:space="preserve">             </t>
    </r>
  </si>
  <si>
    <r>
      <t>（二）處理情形：</t>
    </r>
    <r>
      <rPr>
        <u val="single"/>
        <sz val="14"/>
        <color indexed="8"/>
        <rFont val="標楷體"/>
        <family val="4"/>
      </rPr>
      <t>滾存於本縣公益彩券盈餘分配基金專戶，次年度編列預算支用。</t>
    </r>
    <r>
      <rPr>
        <u val="single"/>
        <sz val="14"/>
        <rFont val="Times New Roman"/>
        <family val="1"/>
      </rPr>
      <t xml:space="preserve"> </t>
    </r>
  </si>
  <si>
    <t>聯絡電話：037-559641</t>
  </si>
  <si>
    <t>（三）社會保險</t>
  </si>
  <si>
    <t>（四）國民就業</t>
  </si>
  <si>
    <t>（五）醫療保健</t>
  </si>
  <si>
    <t>(25)</t>
  </si>
  <si>
    <t>(26)</t>
  </si>
  <si>
    <r>
      <t>（二）歲出預算/基金用途原編</t>
    </r>
    <r>
      <rPr>
        <u val="single"/>
        <sz val="14"/>
        <rFont val="標楷體"/>
        <family val="4"/>
      </rPr>
      <t xml:space="preserve">  466,238,000 元</t>
    </r>
    <r>
      <rPr>
        <sz val="14"/>
        <rFont val="標楷體"/>
        <family val="4"/>
      </rPr>
      <t>，追加減 /超支併決算</t>
    </r>
    <r>
      <rPr>
        <u val="single"/>
        <sz val="14"/>
        <rFont val="標楷體"/>
        <family val="4"/>
      </rPr>
      <t xml:space="preserve">         </t>
    </r>
    <r>
      <rPr>
        <sz val="14"/>
        <rFont val="標楷體"/>
        <family val="4"/>
      </rPr>
      <t>元，合計(c)</t>
    </r>
    <r>
      <rPr>
        <u val="single"/>
        <sz val="14"/>
        <rFont val="標楷體"/>
        <family val="4"/>
      </rPr>
      <t xml:space="preserve">  466,238,000 元</t>
    </r>
    <r>
      <rPr>
        <sz val="14"/>
        <rFont val="標楷體"/>
        <family val="4"/>
      </rPr>
      <t>。</t>
    </r>
  </si>
  <si>
    <r>
      <t>（一）歲入預算/基金來源原編</t>
    </r>
    <r>
      <rPr>
        <u val="single"/>
        <sz val="14"/>
        <rFont val="標楷體"/>
        <family val="4"/>
      </rPr>
      <t xml:space="preserve">  328,643,000 元</t>
    </r>
    <r>
      <rPr>
        <sz val="14"/>
        <rFont val="標楷體"/>
        <family val="4"/>
      </rPr>
      <t>，追加減</t>
    </r>
    <r>
      <rPr>
        <u val="single"/>
        <sz val="14"/>
        <rFont val="標楷體"/>
        <family val="4"/>
      </rPr>
      <t xml:space="preserve">          </t>
    </r>
    <r>
      <rPr>
        <sz val="14"/>
        <rFont val="標楷體"/>
        <family val="4"/>
      </rPr>
      <t>元，合計</t>
    </r>
    <r>
      <rPr>
        <u val="single"/>
        <sz val="14"/>
        <rFont val="標楷體"/>
        <family val="4"/>
      </rPr>
      <t xml:space="preserve">  328,643,000 元</t>
    </r>
    <r>
      <rPr>
        <sz val="14"/>
        <rFont val="標楷體"/>
        <family val="4"/>
      </rPr>
      <t>。</t>
    </r>
  </si>
  <si>
    <t>委託辦理托育資源中心等相關費用</t>
  </si>
  <si>
    <t>補助民間團體辦理青少年服務相關活動與方案</t>
  </si>
  <si>
    <t>苗栗縣政府守護家庭小衛星-脆弱家庭兒少社區支持服務方案</t>
  </si>
  <si>
    <t>補助發展遲緩兒童療育費</t>
  </si>
  <si>
    <t>辦理少年自立生活適應協助計畫</t>
  </si>
  <si>
    <t>弱勢兒童及少年醫療補助費</t>
  </si>
  <si>
    <t>居家托育人員轉職托嬰機構職能培訓計畫</t>
  </si>
  <si>
    <t>辦理離婚及家庭衝突案件之未成年子女及其家長商談服務</t>
  </si>
  <si>
    <t>辦理脆弱家庭多元服務方案</t>
  </si>
  <si>
    <t>辦理脆弱家庭育兒指導服務方案</t>
  </si>
  <si>
    <t>委託辦理保護性個案收出養服務委辦計畫。</t>
  </si>
  <si>
    <t>委託辦理寄養家庭相關業務</t>
  </si>
  <si>
    <t>委託辦理接觸毒品兒童少年社區預防性服務、親職教育輔導等業務</t>
  </si>
  <si>
    <t>委託辦理親屬寄養相關業務</t>
  </si>
  <si>
    <t>委託辦理兒保案件家庭處遇等相關兒少福利業務</t>
  </si>
  <si>
    <t>(27)</t>
  </si>
  <si>
    <t>委託辦理目睹兒少處遇服務方案</t>
  </si>
  <si>
    <t>(28)</t>
  </si>
  <si>
    <t>委託辦理新住民家庭服務經費、新住民福利服務等相關費用</t>
  </si>
  <si>
    <t>委託辦理婦女福利服務中心相關費用</t>
  </si>
  <si>
    <t>辦理苗栗CEDAW好試、性別平等宣導活動與性別意識培力等業務</t>
  </si>
  <si>
    <t>補助辦理婦女旗艦計畫、家務分工及性別意識培力等相關服務活動費用</t>
  </si>
  <si>
    <t>特殊境遇家庭扶助</t>
  </si>
  <si>
    <t>婦幼館館舍修繕品質提升計畫</t>
  </si>
  <si>
    <t>婦女生活狀況暨福利需求調查實施計畫</t>
  </si>
  <si>
    <t>委託辦理家暴暨性侵害庇護中心方案費用</t>
  </si>
  <si>
    <t>委託辦理性侵害個案後續追蹤方案等費用</t>
  </si>
  <si>
    <t>委託辦理本縣獨居老人緊急生命救援連線系統相關費用</t>
  </si>
  <si>
    <t>辦理辦理社區照顧關懷據點宣導、據點觀摩暨老人關懷相關活動</t>
  </si>
  <si>
    <t>補助泰安鄉公所辦理老人暨身心障礙者營養餐飲服務</t>
  </si>
  <si>
    <t>補助民間團體辦理老人關懷及相關老人福利服務活動費</t>
  </si>
  <si>
    <t>獎助私立小型老人福利機構防火避難設施設備</t>
  </si>
  <si>
    <t>中低收入老人特別照顧津貼</t>
  </si>
  <si>
    <t xml:space="preserve">中低收入老人補助裝置假牙計畫
</t>
  </si>
  <si>
    <t>健全老人友善環境促進社會參與服務(老人文康中心無障礙環境改善及相關設施修繕)</t>
  </si>
  <si>
    <t>委託辦理本縣獨居老人相關福利服務費用。</t>
  </si>
  <si>
    <t>辦理身障日照中心管理費用及設施設備。</t>
  </si>
  <si>
    <t>辦理身心障礙者服務需求評估及家庭關懷訪視服務計畫。</t>
  </si>
  <si>
    <t>辦理身心障礙服務休閒活動、親職教育、訓練研習活動及各項提升社會參與相關福利服務活動</t>
  </si>
  <si>
    <t>辦理本縣大型復康巴士交通接送服務計畫</t>
  </si>
  <si>
    <t>身心障礙者臨時暨短期照顧服務費用</t>
  </si>
  <si>
    <t>委託辦理志願服務推廣中心專案管理費</t>
  </si>
  <si>
    <t>委託辦理福栗社區化育成中心專案管理費</t>
  </si>
  <si>
    <t>社福類志工保險</t>
  </si>
  <si>
    <t>補助辦理公益彩券形象宣導活動。</t>
  </si>
  <si>
    <t>辦理災害演練以及教育訓練</t>
  </si>
  <si>
    <t>中、低收入戶住院看護補助</t>
  </si>
  <si>
    <t>低收入戶老人安養及養護費</t>
  </si>
  <si>
    <t>低收入戶住院膳食費</t>
  </si>
  <si>
    <t>購置復康巴士</t>
  </si>
  <si>
    <t>委託辦理本縣復康巴士交通接送服務計畫。</t>
  </si>
  <si>
    <t>苗栗縣肢體功能障礙者生活重建服務計畫</t>
  </si>
  <si>
    <t>辦理身心障礙者家庭托顧服務</t>
  </si>
  <si>
    <t>辦理社區發展協會運作概況分析</t>
  </si>
  <si>
    <t>補助各社區辦理社會救助、福利服務方案、公益活動等。</t>
  </si>
  <si>
    <t>社會福利基金會計管理系統維護費。</t>
  </si>
  <si>
    <t>補助民間公益團體、機構辦理社會救助福利服務活動、專業服務方案及相關設施設備補助</t>
  </si>
  <si>
    <r>
      <t xml:space="preserve">      1.歷年公彩盈餘分配剩餘數為(a1)</t>
    </r>
    <r>
      <rPr>
        <u val="single"/>
        <sz val="14"/>
        <rFont val="標楷體"/>
        <family val="4"/>
      </rPr>
      <t>$  564,505,093</t>
    </r>
    <r>
      <rPr>
        <sz val="14"/>
        <rFont val="標楷體"/>
        <family val="4"/>
      </rPr>
      <t xml:space="preserve"> 元。</t>
    </r>
  </si>
  <si>
    <t>購置展示樓梯及電腦輔具</t>
  </si>
  <si>
    <t>109年資本門保留</t>
  </si>
  <si>
    <r>
      <t>（二）尚未執行之原因：</t>
    </r>
    <r>
      <rPr>
        <u val="single"/>
        <sz val="14"/>
        <rFont val="標楷體"/>
        <family val="4"/>
      </rPr>
      <t xml:space="preserve"> 依本(110)年度分配預算及計畫確實執行 。   </t>
    </r>
  </si>
  <si>
    <t>身心障礙者權利公約教育訓練及意識提升計畫</t>
  </si>
  <si>
    <t>(29)</t>
  </si>
  <si>
    <t>補助竹興公設民營托嬰中心修繕費</t>
  </si>
  <si>
    <t>(30)</t>
  </si>
  <si>
    <t>(31)</t>
  </si>
  <si>
    <t>購置托育資源中心外展車</t>
  </si>
  <si>
    <t>補助托育資源中心教玩具汰換</t>
  </si>
  <si>
    <t>委託辦理社區公共托育家園等相關費用(前瞻計畫)</t>
  </si>
  <si>
    <t>委託辦理本縣身心障礙者愛心陪伴卡(電子票證)製作費用。</t>
  </si>
  <si>
    <r>
      <rPr>
        <sz val="12"/>
        <rFont val="標楷體"/>
        <family val="4"/>
      </rPr>
      <t>業務單位
主管簽章：</t>
    </r>
  </si>
  <si>
    <r>
      <rPr>
        <b/>
        <sz val="12"/>
        <rFont val="標楷體"/>
        <family val="4"/>
      </rPr>
      <t>第</t>
    </r>
    <r>
      <rPr>
        <b/>
        <sz val="12"/>
        <rFont val="Times New Roman"/>
        <family val="1"/>
      </rPr>
      <t>2</t>
    </r>
    <r>
      <rPr>
        <b/>
        <sz val="12"/>
        <rFont val="標楷體"/>
        <family val="4"/>
      </rPr>
      <t>季執行數</t>
    </r>
  </si>
  <si>
    <r>
      <rPr>
        <sz val="12"/>
        <rFont val="標楷體"/>
        <family val="4"/>
      </rPr>
      <t>機關主管
簽</t>
    </r>
    <r>
      <rPr>
        <sz val="12"/>
        <rFont val="Times New Roman"/>
        <family val="1"/>
      </rPr>
      <t xml:space="preserve">    </t>
    </r>
    <r>
      <rPr>
        <sz val="12"/>
        <rFont val="標楷體"/>
        <family val="4"/>
      </rPr>
      <t>章：</t>
    </r>
  </si>
  <si>
    <t>109年資本門保留</t>
  </si>
  <si>
    <t>充實婦幼館館舍機能</t>
  </si>
  <si>
    <t>購置布建身心障礙者社區式日間照顧服務交通車</t>
  </si>
  <si>
    <t>補助兒童及少年個案安置相關費用</t>
  </si>
  <si>
    <t>辦理老人、身障保護個案安置、醫療、訴訟其他緊急扶助等相關處遇費用</t>
  </si>
  <si>
    <t>二、公庫向公益彩券盈餘基金或專戶調借情形：</t>
  </si>
  <si>
    <t xml:space="preserve">     □納入集中支付(計息：□是、□否)   </t>
  </si>
  <si>
    <t xml:space="preserve">       □未調借</t>
  </si>
  <si>
    <t>調借情形</t>
  </si>
  <si>
    <t>還款情形</t>
  </si>
  <si>
    <t>未歸墊金額</t>
  </si>
  <si>
    <t>還款計畫</t>
  </si>
  <si>
    <t>日期</t>
  </si>
  <si>
    <t>金額</t>
  </si>
  <si>
    <t>103.1-103.10</t>
  </si>
  <si>
    <t>103.04.23</t>
  </si>
  <si>
    <t>104.05.14</t>
  </si>
  <si>
    <t>104.06.12</t>
  </si>
  <si>
    <t>105.05.31</t>
  </si>
  <si>
    <t>106.05.11</t>
  </si>
  <si>
    <t>106.09.01</t>
  </si>
  <si>
    <t>107.5.4</t>
  </si>
  <si>
    <t>107.6.12</t>
  </si>
  <si>
    <t>108.4.29</t>
  </si>
  <si>
    <t>109.4.29</t>
  </si>
  <si>
    <t>110.4.1</t>
  </si>
  <si>
    <t>自106年起，擬分10年攤還，每年歸還新臺幣7,000萬元之期程辦理，惟實際撥付仍需視本府財政狀況及縣庫庫款調度情形辦理。</t>
  </si>
  <si>
    <t>備註：本府自103年10月後即未再有調借情形。</t>
  </si>
  <si>
    <t>四、以前年度剩餘款處理情形：</t>
  </si>
  <si>
    <t>六、本年度公益彩券盈餘分配預算編列情形：</t>
  </si>
  <si>
    <t>七、公益彩券盈餘分配之執行數：</t>
  </si>
  <si>
    <r>
      <t>八、本年度</t>
    </r>
    <r>
      <rPr>
        <sz val="14"/>
        <rFont val="Times New Roman"/>
        <family val="1"/>
      </rPr>
      <t>1</t>
    </r>
    <r>
      <rPr>
        <sz val="14"/>
        <rFont val="標楷體"/>
        <family val="4"/>
      </rPr>
      <t>月起至本季截止公益彩券盈餘分配剩餘情形：</t>
    </r>
  </si>
  <si>
    <t xml:space="preserve">九、公益彩券盈餘預算經費動支及核銷預估情形： （第4季報表本欄免填）                                  </t>
  </si>
  <si>
    <t>中低(低收)老人住宿式服務機構使用者補助耗材費計畫</t>
  </si>
  <si>
    <t>苗栗縣中低收入老人重病住院看護費用補助計畫</t>
  </si>
  <si>
    <t xml:space="preserve">     ■未納入集中支付</t>
  </si>
  <si>
    <t>依實際計畫執行，覈實核銷。</t>
  </si>
  <si>
    <t>依實際申請情形，覈實核銷。</t>
  </si>
  <si>
    <t>部分社會工作相關專業訓練因嚴重特殊傳染性肺炎(COVID-19)疫情影響延後辦理，其餘依實際計畫執行，覈實核銷。</t>
  </si>
  <si>
    <t>依實際計畫執行，覈實核銷；然因嚴重特殊傳染性肺炎(COVID-19)疫情影響，部分進用單位取消用人申請，爰影響執行率。</t>
  </si>
  <si>
    <t>依民眾實際申請情形，覈實核銷。</t>
  </si>
  <si>
    <t>因嚴重特殊傳染性肺炎(COVID-19)疫情影響，預計於第4季辦理訓練課程。</t>
  </si>
  <si>
    <r>
      <t xml:space="preserve">       ■調借，計息：■是、□否，未歸墊金額總計</t>
    </r>
    <r>
      <rPr>
        <u val="single"/>
        <sz val="14"/>
        <color indexed="8"/>
        <rFont val="標楷體"/>
        <family val="4"/>
      </rPr>
      <t xml:space="preserve">  300,000,000 元</t>
    </r>
    <r>
      <rPr>
        <sz val="14"/>
        <color indexed="8"/>
        <rFont val="標楷體"/>
        <family val="4"/>
      </rPr>
      <t>。</t>
    </r>
  </si>
  <si>
    <t>家庭暴力被害人醫療、心理治療等相關費用</t>
  </si>
  <si>
    <t>從(一)-2-(11)勻支增加80萬元整。</t>
  </si>
  <si>
    <t>補助性侵害及性騷擾被害人醫療安置及加害人支持輔導等相關費用</t>
  </si>
  <si>
    <t>中低(低)收入戶老人老花眼鏡補助計畫</t>
  </si>
  <si>
    <t>(32)</t>
  </si>
  <si>
    <t>補助兒少保護個案驗傷醫療、律師扶助等相關補助費用</t>
  </si>
  <si>
    <t>從(一)-1-(28)勻支增加30萬元整。</t>
  </si>
  <si>
    <t>補助各鄉鎮市公所辦理社會救助福利服務方案、公益活動及相關設施設備經費</t>
  </si>
  <si>
    <t>從(一)-5-(11)勻支增加40萬元整。</t>
  </si>
  <si>
    <t>中華民國110年10月份至12月份（110年度第4季）</t>
  </si>
  <si>
    <t>(33)</t>
  </si>
  <si>
    <t>辦理托育人員在職進修計畫。</t>
  </si>
  <si>
    <t>從(一)-1-(33)勻支增加7萬3,606元整。</t>
  </si>
  <si>
    <r>
      <t>三、本年度第</t>
    </r>
    <r>
      <rPr>
        <u val="single"/>
        <sz val="14"/>
        <color indexed="8"/>
        <rFont val="標楷體"/>
        <family val="4"/>
      </rPr>
      <t>4</t>
    </r>
    <r>
      <rPr>
        <sz val="14"/>
        <color indexed="8"/>
        <rFont val="標楷體"/>
        <family val="4"/>
      </rPr>
      <t>季，彩券盈餘分配數為</t>
    </r>
    <r>
      <rPr>
        <u val="single"/>
        <sz val="14"/>
        <color indexed="8"/>
        <rFont val="標楷體"/>
        <family val="4"/>
      </rPr>
      <t xml:space="preserve"> 139,962,909 </t>
    </r>
    <r>
      <rPr>
        <sz val="14"/>
        <color indexed="8"/>
        <rFont val="標楷體"/>
        <family val="4"/>
      </rPr>
      <t>元</t>
    </r>
    <r>
      <rPr>
        <b/>
        <sz val="14"/>
        <color indexed="8"/>
        <rFont val="標楷體"/>
        <family val="4"/>
      </rPr>
      <t>。</t>
    </r>
  </si>
  <si>
    <r>
      <t xml:space="preserve">      2.本年度第4季，收回以前年度執行計畫賸餘款為</t>
    </r>
    <r>
      <rPr>
        <u val="single"/>
        <sz val="14"/>
        <rFont val="標楷體"/>
        <family val="4"/>
      </rPr>
      <t>$    0    元</t>
    </r>
    <r>
      <rPr>
        <sz val="14"/>
        <rFont val="標楷體"/>
        <family val="4"/>
      </rPr>
      <t>；本年度1月起至本季截止，累計收回以前年度執行計畫賸餘款為(a2)</t>
    </r>
    <r>
      <rPr>
        <u val="single"/>
        <sz val="14"/>
        <rFont val="標楷體"/>
        <family val="4"/>
      </rPr>
      <t>$1,371,295 元</t>
    </r>
    <r>
      <rPr>
        <sz val="14"/>
        <rFont val="標楷體"/>
        <family val="4"/>
      </rPr>
      <t>。</t>
    </r>
  </si>
  <si>
    <r>
      <t xml:space="preserve">      3.本年度第4季，保留款註銷金額為</t>
    </r>
    <r>
      <rPr>
        <u val="single"/>
        <sz val="14"/>
        <rFont val="標楷體"/>
        <family val="4"/>
      </rPr>
      <t>$  8,097,272元</t>
    </r>
    <r>
      <rPr>
        <sz val="14"/>
        <rFont val="標楷體"/>
        <family val="4"/>
      </rPr>
      <t>；本年度1月起至本季截止，累計保留款註銷金額(a3)</t>
    </r>
    <r>
      <rPr>
        <u val="single"/>
        <sz val="14"/>
        <rFont val="標楷體"/>
        <family val="4"/>
      </rPr>
      <t>$ 8,830,164元</t>
    </r>
    <r>
      <rPr>
        <sz val="14"/>
        <rFont val="標楷體"/>
        <family val="4"/>
      </rPr>
      <t>。</t>
    </r>
  </si>
  <si>
    <r>
      <t xml:space="preserve">      4.本年度第4季，公益彩券盈餘分配基金專戶孳息為</t>
    </r>
    <r>
      <rPr>
        <u val="single"/>
        <sz val="14"/>
        <rFont val="標楷體"/>
        <family val="4"/>
      </rPr>
      <t>$  72,601 元</t>
    </r>
    <r>
      <rPr>
        <sz val="14"/>
        <rFont val="標楷體"/>
        <family val="4"/>
      </rPr>
      <t>；本年度1月起至本季截止，累計公益彩券盈餘分配基金專戶孳息(a4</t>
    </r>
    <r>
      <rPr>
        <u val="single"/>
        <sz val="14"/>
        <rFont val="標楷體"/>
        <family val="4"/>
      </rPr>
      <t>)$ 652,675元</t>
    </r>
    <r>
      <rPr>
        <sz val="14"/>
        <rFont val="標楷體"/>
        <family val="4"/>
      </rPr>
      <t>。</t>
    </r>
  </si>
  <si>
    <r>
      <t xml:space="preserve">      5.本年度第4季，違規罰款收入為</t>
    </r>
    <r>
      <rPr>
        <u val="single"/>
        <sz val="14"/>
        <rFont val="標楷體"/>
        <family val="4"/>
      </rPr>
      <t>$  0 元</t>
    </r>
    <r>
      <rPr>
        <sz val="14"/>
        <rFont val="標楷體"/>
        <family val="4"/>
      </rPr>
      <t>；本年度1月起至本季截止，累計違規罰款收入(a5)</t>
    </r>
    <r>
      <rPr>
        <u val="single"/>
        <sz val="14"/>
        <rFont val="標楷體"/>
        <family val="4"/>
      </rPr>
      <t>$ 49,950 元</t>
    </r>
    <r>
      <rPr>
        <sz val="14"/>
        <rFont val="標楷體"/>
        <family val="4"/>
      </rPr>
      <t>。</t>
    </r>
  </si>
  <si>
    <r>
      <t xml:space="preserve">      6.本年度第4季，服務收入為</t>
    </r>
    <r>
      <rPr>
        <u val="single"/>
        <sz val="14"/>
        <rFont val="標楷體"/>
        <family val="4"/>
      </rPr>
      <t>$  510,708 元</t>
    </r>
    <r>
      <rPr>
        <sz val="14"/>
        <rFont val="標楷體"/>
        <family val="4"/>
      </rPr>
      <t>；本年度1月起至本季截止，累計服務收入(a6)</t>
    </r>
    <r>
      <rPr>
        <u val="single"/>
        <sz val="14"/>
        <rFont val="標楷體"/>
        <family val="4"/>
      </rPr>
      <t>$ 1,696,056元</t>
    </r>
    <r>
      <rPr>
        <sz val="14"/>
        <rFont val="標楷體"/>
        <family val="4"/>
      </rPr>
      <t>。</t>
    </r>
  </si>
  <si>
    <r>
      <t>五、本年度</t>
    </r>
    <r>
      <rPr>
        <sz val="14"/>
        <color indexed="8"/>
        <rFont val="Times New Roman"/>
        <family val="1"/>
      </rPr>
      <t>1</t>
    </r>
    <r>
      <rPr>
        <sz val="14"/>
        <color indexed="8"/>
        <rFont val="標楷體"/>
        <family val="4"/>
      </rPr>
      <t>月起至本季截止，累計公益彩券盈餘分配數為</t>
    </r>
    <r>
      <rPr>
        <b/>
        <u val="single"/>
        <sz val="14"/>
        <color indexed="8"/>
        <rFont val="Times New Roman"/>
        <family val="1"/>
      </rPr>
      <t xml:space="preserve">(b)  491,039,919 </t>
    </r>
    <r>
      <rPr>
        <b/>
        <u val="single"/>
        <sz val="14"/>
        <color indexed="8"/>
        <rFont val="標楷體"/>
        <family val="4"/>
      </rPr>
      <t>元</t>
    </r>
    <r>
      <rPr>
        <sz val="14"/>
        <color indexed="8"/>
        <rFont val="標楷體"/>
        <family val="4"/>
      </rPr>
      <t>。</t>
    </r>
  </si>
  <si>
    <r>
      <t>（三）基金管理：總預算歲出預算社會福利科目金額(d)</t>
    </r>
    <r>
      <rPr>
        <u val="single"/>
        <sz val="14"/>
        <rFont val="標楷體"/>
        <family val="4"/>
      </rPr>
      <t xml:space="preserve">  3,715,300,000元</t>
    </r>
    <r>
      <rPr>
        <sz val="14"/>
        <rFont val="標楷體"/>
        <family val="4"/>
      </rPr>
      <t>，公益彩券基金基金用途金額(c)</t>
    </r>
    <r>
      <rPr>
        <u val="single"/>
        <sz val="14"/>
        <rFont val="標楷體"/>
        <family val="4"/>
      </rPr>
      <t xml:space="preserve"> 466,238,000</t>
    </r>
    <r>
      <rPr>
        <sz val="14"/>
        <rFont val="標楷體"/>
        <family val="4"/>
      </rPr>
      <t>元，運用公益彩券盈餘占歲出預算社會福利財
      源比率</t>
    </r>
    <r>
      <rPr>
        <u val="single"/>
        <sz val="14"/>
        <rFont val="標楷體"/>
        <family val="4"/>
      </rPr>
      <t xml:space="preserve"> 11.15 % </t>
    </r>
    <r>
      <rPr>
        <sz val="14"/>
        <rFont val="標楷體"/>
        <family val="4"/>
      </rPr>
      <t xml:space="preserve"> (c)/[(d)+(c)]。</t>
    </r>
  </si>
  <si>
    <t>一、勻支控減14萬元至(一)-1-(30)。
二、勻支控減2萬5,000元至(一)-1-(31)。
三、勻支控減77萬9,490元至(一)-1-(29)。</t>
  </si>
  <si>
    <t>一、勻支控減195萬元至(一)-1-(29)。
二、從(一)-1-(8)勻支增加1萬2,500元整。</t>
  </si>
  <si>
    <t>一、勻支控減1萬2,500元至(一)-1-(5)。
二、勻支控減7萬3,606元至(一)-1-(33)。</t>
  </si>
  <si>
    <t>一、勻支控減160萬元至(一)-3-(21)。
二、勻支控減30萬元至(一)-3-(32)。</t>
  </si>
  <si>
    <t>一、從(一)-1-(5)勻支增加195萬元整。
二、從(一)-1-(6)勻支增加130萬3,000元整。
三、從(一)-1-(4)勻支增加77萬9,490元整。</t>
  </si>
  <si>
    <t>從(一)-1-(4)勻支增加2萬5,000元整。</t>
  </si>
  <si>
    <t>勻支控減80萬元至(一)-3-(10)。</t>
  </si>
  <si>
    <t>從(一)-3-(19)勻支增加25萬元整。</t>
  </si>
  <si>
    <t>一、從(一)-3-(18)勻支增加11萬元整。
二、從(一)-3-(13)勻支增加3萬3,000元整。</t>
  </si>
  <si>
    <t>一、從(一)-1-(28)勻支增加160萬元整。
二、從(一)-5-(10)勻支增加300萬元整。</t>
  </si>
  <si>
    <t>勻支控減50萬元至(一)-4-(26)。</t>
  </si>
  <si>
    <t>勻支控減20萬元至(一)-4-(30)。</t>
  </si>
  <si>
    <t>勻支控減10萬元至(一)-4-(26)。</t>
  </si>
  <si>
    <t>從(一)-4-(7)勻支增加1萬1,000元整。</t>
  </si>
  <si>
    <t>從(一)-4-(9)勻支增加50萬元整。</t>
  </si>
  <si>
    <t>從(一)-5-(4)勻支增加9萬5,000元整。</t>
  </si>
  <si>
    <t>從(一)-5-(10)勻支增加63萬6,500元整。</t>
  </si>
  <si>
    <t>低收入戶及中低收入戶購置電腦設備補助計畫</t>
  </si>
  <si>
    <t>從(二)-15勻支增加20萬元整。</t>
  </si>
  <si>
    <t>中、低收入戶傷病醫療補助</t>
  </si>
  <si>
    <t>勻支控減20萬元至(二)-13。</t>
  </si>
  <si>
    <r>
      <t>（一）截至去年度</t>
    </r>
    <r>
      <rPr>
        <sz val="14"/>
        <color indexed="8"/>
        <rFont val="標楷體"/>
        <family val="4"/>
      </rPr>
      <t>12</t>
    </r>
    <r>
      <rPr>
        <sz val="14"/>
        <color indexed="8"/>
        <rFont val="標楷體"/>
        <family val="4"/>
      </rPr>
      <t>月</t>
    </r>
    <r>
      <rPr>
        <sz val="14"/>
        <color indexed="8"/>
        <rFont val="標楷體"/>
        <family val="4"/>
      </rPr>
      <t>31</t>
    </r>
    <r>
      <rPr>
        <sz val="14"/>
        <color indexed="8"/>
        <rFont val="標楷體"/>
        <family val="4"/>
      </rPr>
      <t>日止，公益彩券盈餘分配待運用數為</t>
    </r>
    <r>
      <rPr>
        <b/>
        <sz val="14"/>
        <color indexed="10"/>
        <rFont val="標楷體"/>
        <family val="4"/>
      </rPr>
      <t>(a)</t>
    </r>
    <r>
      <rPr>
        <b/>
        <u val="single"/>
        <sz val="14"/>
        <color indexed="10"/>
        <rFont val="標楷體"/>
        <family val="4"/>
      </rPr>
      <t xml:space="preserve"> 577,105,233 </t>
    </r>
    <r>
      <rPr>
        <b/>
        <sz val="14"/>
        <color indexed="10"/>
        <rFont val="標楷體"/>
        <family val="4"/>
      </rPr>
      <t>元</t>
    </r>
    <r>
      <rPr>
        <sz val="14"/>
        <color indexed="10"/>
        <rFont val="標楷體"/>
        <family val="4"/>
      </rPr>
      <t>。</t>
    </r>
    <r>
      <rPr>
        <sz val="14"/>
        <color indexed="10"/>
        <rFont val="標楷體"/>
        <family val="4"/>
      </rPr>
      <t>a=a1+a2+a3+a4+a5</t>
    </r>
    <r>
      <rPr>
        <sz val="14"/>
        <color indexed="10"/>
        <rFont val="標楷體"/>
        <family val="4"/>
      </rPr>
      <t>+a6</t>
    </r>
  </si>
  <si>
    <r>
      <t>（一）本年度</t>
    </r>
    <r>
      <rPr>
        <sz val="14"/>
        <rFont val="標楷體"/>
        <family val="4"/>
      </rPr>
      <t>1</t>
    </r>
    <r>
      <rPr>
        <sz val="14"/>
        <rFont val="標楷體"/>
        <family val="4"/>
      </rPr>
      <t>月起至本季截止，累計公益彩券盈餘分配待運用數</t>
    </r>
    <r>
      <rPr>
        <sz val="14"/>
        <rFont val="標楷體"/>
        <family val="4"/>
      </rPr>
      <t>(f)=(a)+(b)-(e</t>
    </r>
    <r>
      <rPr>
        <sz val="14"/>
        <rFont val="標楷體"/>
        <family val="4"/>
      </rPr>
      <t>）</t>
    </r>
    <r>
      <rPr>
        <u val="single"/>
        <sz val="14"/>
        <rFont val="標楷體"/>
        <family val="4"/>
      </rPr>
      <t>656,231,177 元。</t>
    </r>
  </si>
  <si>
    <t>因嚴重特殊傳染性肺炎(COVID-19)疫情影響，致相關遊民生活重建服務內容改變，無法依原先計畫執行，爰取消辦理。</t>
  </si>
  <si>
    <t>執行率未達90%原因</t>
  </si>
  <si>
    <t>一、依各社區實際申請計畫，覈實核銷，另因嚴重特殊傳染性肺炎(COVID-19)疫情影響，部分社區取消原訂活動或縮小規模辦理，爰影響執行率。
二、勻支控減9萬5,000元至(一)-5-(13)。</t>
  </si>
  <si>
    <t>因嚴重特殊傳染性肺炎(COVID-19)疫情影響，部分活動暫停辦或縮小規模辦理，其餘依實際計畫執行，覈實核銷。</t>
  </si>
  <si>
    <t>一、依各民間公益團體實際申請計畫撙節辦理，覈實核銷，另因嚴重特殊傳染性肺炎(COVID-19)疫情影響，部分活動暫停辦理，爰影響執行率。
二、勻支控減63萬6,500元至(一)-5-(14)。
三、勻支控減300萬元至(一)-3-(21)。</t>
  </si>
  <si>
    <t>一、依各公所實際申請計畫撙節辦理，覈實核銷，另因嚴重特殊傳染性肺炎(COVID-19)疫情影響，部分活動暫停辦理，爰影響執行率。。
二、勻支控減40萬元至(二)-12。</t>
  </si>
  <si>
    <t>人事費部份依實際業務需要覈實核銷，其餘事務及設備費用則撙節開支。</t>
  </si>
  <si>
    <t>一、是項計畫本年度未有廠商投標，改由本府自辦，相關教育訓練辦理，由公務預算支應。
二、勻支控減130萬3,000元至(一)-1-(29)。</t>
  </si>
  <si>
    <t xml:space="preserve">因嚴重特殊傳染性肺炎(COVID-19)疫情影響，兒權公約教育訓練與宣導延後至10-11月份辦理，另兒少機構工作人員在職訓練取消辦理，爰影響執行率。
</t>
  </si>
  <si>
    <t>部分方案依實際計畫執行，覈實核銷；部分活動因嚴重特殊傳染性肺炎(COVID-19)疫情影響取消辦理，爰影響執行率。</t>
  </si>
  <si>
    <t>一、依實際計畫執行，覈實核銷，購買2台外展車。
二、從(一)-1-(4)勻支增加14萬元整。</t>
  </si>
  <si>
    <t>依實際計畫執行，覈實核銷；另因獲中央公彩回饋金補助，部分經費優先使用中央補助款支應,，爰影響執行率。</t>
  </si>
  <si>
    <t>依實際計畫執行，覈實核銷，並優先使用中央款，另部分活動因嚴重特殊傳染性肺炎(COVID-19)疫情影響取消辦理，爰影響執行率。</t>
  </si>
  <si>
    <t>依實際計畫執行，覈實核銷，因嚴重特殊傳染性肺炎(COVID-19)疫情影響，減少活動場次，爰影響執行率。</t>
  </si>
  <si>
    <t>依實際計畫執行，覈實核銷，然各項性平宣導活動，因嚴重特殊傳染性肺炎(COVID-19)疫情影響減少辦理場次，爰影響執行率。</t>
  </si>
  <si>
    <t>依實際計畫執行，覈實核銷，因嚴重特殊傳染性肺炎(COVID-19)疫情影響，申請案件減少或部分活動取消辦理，爰影響執行率。</t>
  </si>
  <si>
    <t>一、因嚴重特殊傳染性肺炎(COVID-19)疫情影響，據點第三季皆暫停開放，截至第四季僅99個據點恢復服務，據點暫停期間僅能核銷基本費用，其餘多元創新活動及課程皆取消辦理，爰影響執行率。
二、從(一)-3-(18)勻支增加75萬元整。</t>
  </si>
  <si>
    <t>本案設計監造案，因招標三次始完成決標，工程案又因設計圖書有誤，更改工程招標內容，經招標三次才順利發包，致修繕工程延宕，經費保留至111年執行，。</t>
  </si>
  <si>
    <t>經服務單位清查，因死亡註銷數量較109年度多，以致110年使用人數不如預期，餘依實際申請覈實核銷。</t>
  </si>
  <si>
    <t>一、依民眾實際申請情形，覈實核銷。
二、勻支控減11萬元至(一)-3-(17)。
三、勻支控減75萬元至(一)-3-(9)。</t>
  </si>
  <si>
    <t>依實際計畫執行，覈實核銷，且優先使用中央補助款。</t>
  </si>
  <si>
    <t>一、依個案實際申請情形，覈實核銷。
二、勻支控減25萬元至(一)-3-(14)。</t>
  </si>
  <si>
    <t>一、依實際業務需求，覈實核銷，另因嚴重特殊傳染性肺炎(COVID-19)疫情影響，部分活動暫停辦理或縮小規模辦理，爰影響執行率。
二、勻支控減3萬3,000元至(一)-3-(17)。</t>
  </si>
  <si>
    <t>一、勻支控減80萬元至(一)-4-(26)。
二、勻支控減1萬1,000元至(一)-4-(28)。
三、勻支控減20萬元至(一)-4-(30)。</t>
  </si>
  <si>
    <t>一、勻支控減50萬元至(一)-4-(26)。
二、勻支控減18萬元至(一)-4-(29)。</t>
  </si>
  <si>
    <t>是項計畫已辦理驗收核銷完竣，惟申請人數降低，故影響執行率。</t>
  </si>
  <si>
    <t>因嚴重特殊傳染性肺炎(COVID-19)疫情影響，教育訓練等相關戶外課程皆暫停辦理，故影響執行率。</t>
  </si>
  <si>
    <t xml:space="preserve">一、本案復康巴士已打造完竣，俟驗收完竣後，於111年辦理核銷撥款事宜。
三、從(一)-4-(7)勻支增加80萬元整。
四、從(一)-4-(9)勻支增加50萬元整。
五、從(一)-4-(14)勻支增加10萬元整。
六、從(一)-4-(15)勻支增加50萬元整。
</t>
  </si>
  <si>
    <t>一、本案身心障礙者社區式日間照顧服務交通車已採購完成，俟驗收完竣後，於111年辦理核銷撥款事宜。
一、從(一)-4-(5)勻支增加20萬元整。
二、從(一)-4-(7)勻支增加20萬元整。
三、從(一)-4-(13)勻支增加70萬元整。</t>
  </si>
  <si>
    <t>勻支控減70萬元至(一)-4-(30)。</t>
  </si>
  <si>
    <t>填表日期：111年1月20日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</si>
</sst>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00_ "/>
    <numFmt numFmtId="185" formatCode="0.00_ "/>
  </numFmts>
  <fonts count="87">
    <font>
      <sz val="12"/>
      <name val="新細明體"/>
      <family val="1"/>
    </font>
    <font>
      <sz val="12"/>
      <name val="Times New Roman"/>
      <family val="1"/>
    </font>
    <font>
      <b/>
      <sz val="12"/>
      <name val="Times New Roman"/>
      <family val="1"/>
    </font>
    <font>
      <b/>
      <sz val="18"/>
      <color indexed="8"/>
      <name val="標楷體"/>
      <family val="4"/>
    </font>
    <font>
      <sz val="14"/>
      <color indexed="8"/>
      <name val="標楷體"/>
      <family val="4"/>
    </font>
    <font>
      <sz val="14"/>
      <color indexed="8"/>
      <name val="Times New Roman"/>
      <family val="1"/>
    </font>
    <font>
      <u val="single"/>
      <sz val="14"/>
      <color indexed="8"/>
      <name val="標楷體"/>
      <family val="4"/>
    </font>
    <font>
      <sz val="14"/>
      <name val="標楷體"/>
      <family val="4"/>
    </font>
    <font>
      <sz val="9"/>
      <name val="新細明體"/>
      <family val="1"/>
    </font>
    <font>
      <u val="single"/>
      <sz val="14"/>
      <name val="Times New Roman"/>
      <family val="1"/>
    </font>
    <font>
      <sz val="12"/>
      <color indexed="8"/>
      <name val="標楷體"/>
      <family val="4"/>
    </font>
    <font>
      <b/>
      <sz val="12"/>
      <color indexed="8"/>
      <name val="標楷體"/>
      <family val="4"/>
    </font>
    <font>
      <sz val="12"/>
      <name val="標楷體"/>
      <family val="4"/>
    </font>
    <font>
      <b/>
      <sz val="12"/>
      <color indexed="8"/>
      <name val="Times New Roman"/>
      <family val="1"/>
    </font>
    <font>
      <b/>
      <sz val="12"/>
      <name val="標楷體"/>
      <family val="4"/>
    </font>
    <font>
      <b/>
      <sz val="14"/>
      <color indexed="8"/>
      <name val="標楷體"/>
      <family val="4"/>
    </font>
    <font>
      <sz val="12"/>
      <color indexed="8"/>
      <name val="新細明體"/>
      <family val="1"/>
    </font>
    <font>
      <sz val="14"/>
      <name val="Times New Roman"/>
      <family val="1"/>
    </font>
    <font>
      <sz val="12"/>
      <name val="細明體"/>
      <family val="3"/>
    </font>
    <font>
      <u val="single"/>
      <sz val="14"/>
      <name val="標楷體"/>
      <family val="4"/>
    </font>
    <font>
      <sz val="10"/>
      <name val="標楷體"/>
      <family val="4"/>
    </font>
    <font>
      <sz val="11"/>
      <name val="標楷體"/>
      <family val="4"/>
    </font>
    <font>
      <sz val="14"/>
      <name val="新細明體"/>
      <family val="1"/>
    </font>
    <font>
      <sz val="14"/>
      <color indexed="8"/>
      <name val="新細明體"/>
      <family val="1"/>
    </font>
    <font>
      <sz val="14"/>
      <color indexed="10"/>
      <name val="標楷體"/>
      <family val="4"/>
    </font>
    <font>
      <b/>
      <sz val="10"/>
      <name val="標楷體"/>
      <family val="4"/>
    </font>
    <font>
      <b/>
      <sz val="10"/>
      <name val="Times New Roman"/>
      <family val="1"/>
    </font>
    <font>
      <b/>
      <sz val="11"/>
      <name val="標楷體"/>
      <family val="4"/>
    </font>
    <font>
      <b/>
      <sz val="11"/>
      <name val="Times New Roman"/>
      <family val="1"/>
    </font>
    <font>
      <b/>
      <u val="single"/>
      <sz val="18"/>
      <color indexed="8"/>
      <name val="Times New Roman"/>
      <family val="1"/>
    </font>
    <font>
      <b/>
      <u val="single"/>
      <sz val="18"/>
      <color indexed="8"/>
      <name val="標楷體"/>
      <family val="4"/>
    </font>
    <font>
      <b/>
      <u val="single"/>
      <sz val="14"/>
      <color indexed="8"/>
      <name val="Times New Roman"/>
      <family val="1"/>
    </font>
    <font>
      <b/>
      <u val="single"/>
      <sz val="14"/>
      <color indexed="8"/>
      <name val="標楷體"/>
      <family val="4"/>
    </font>
    <font>
      <b/>
      <sz val="14"/>
      <color indexed="10"/>
      <name val="標楷體"/>
      <family val="4"/>
    </font>
    <font>
      <b/>
      <u val="single"/>
      <sz val="14"/>
      <color indexed="10"/>
      <name val="標楷體"/>
      <family val="4"/>
    </font>
    <font>
      <sz val="9"/>
      <name val="Tahoma"/>
      <family val="2"/>
    </font>
    <font>
      <b/>
      <sz val="9"/>
      <name val="Tahoma"/>
      <family val="2"/>
    </font>
    <font>
      <b/>
      <sz val="9"/>
      <name val="細明體"/>
      <family val="3"/>
    </font>
    <font>
      <sz val="9"/>
      <name val="細明體"/>
      <family val="3"/>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Times New Roman"/>
      <family val="1"/>
    </font>
    <font>
      <sz val="10"/>
      <color indexed="8"/>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12"/>
      <color theme="1"/>
      <name val="新細明體"/>
      <family val="1"/>
    </font>
    <font>
      <b/>
      <sz val="12"/>
      <color theme="1"/>
      <name val="Times New Roman"/>
      <family val="1"/>
    </font>
    <font>
      <sz val="12"/>
      <color theme="1"/>
      <name val="標楷體"/>
      <family val="4"/>
    </font>
    <font>
      <sz val="14"/>
      <color theme="1"/>
      <name val="標楷體"/>
      <family val="4"/>
    </font>
    <font>
      <sz val="10"/>
      <color theme="1"/>
      <name val="標楷體"/>
      <family val="4"/>
    </font>
    <font>
      <b/>
      <sz val="12"/>
      <color theme="1"/>
      <name val="標楷體"/>
      <family val="4"/>
    </font>
    <font>
      <b/>
      <sz val="12"/>
      <color theme="1"/>
      <name val="新細明體"/>
      <family val="1"/>
    </font>
    <font>
      <b/>
      <sz val="8"/>
      <name val="新細明體"/>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FFFF99"/>
        <bgColor indexed="64"/>
      </patternFill>
    </fill>
  </fills>
  <borders count="6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right style="thin"/>
      <top>
        <color indexed="63"/>
      </top>
      <bottom style="thin"/>
    </border>
    <border>
      <left style="thin"/>
      <right>
        <color indexed="63"/>
      </right>
      <top>
        <color indexed="63"/>
      </top>
      <bottom>
        <color indexed="63"/>
      </bottom>
    </border>
    <border>
      <left style="medium"/>
      <right style="thin"/>
      <top style="thin"/>
      <bottom style="thin"/>
    </border>
    <border>
      <left style="thin">
        <color indexed="8"/>
      </left>
      <right>
        <color indexed="63"/>
      </right>
      <top style="thin">
        <color indexed="8"/>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color indexed="8"/>
      </bottom>
    </border>
    <border>
      <left>
        <color indexed="63"/>
      </left>
      <right>
        <color indexed="63"/>
      </right>
      <top style="thin"/>
      <bottom>
        <color indexed="63"/>
      </bottom>
    </border>
    <border>
      <left style="thin"/>
      <right>
        <color indexed="63"/>
      </right>
      <top style="thin"/>
      <bottom>
        <color indexed="63"/>
      </bottom>
    </border>
    <border>
      <left style="medium"/>
      <right style="thin"/>
      <top style="thin"/>
      <bottom>
        <color indexed="63"/>
      </bottom>
    </border>
    <border>
      <left>
        <color indexed="63"/>
      </left>
      <right>
        <color indexed="63"/>
      </right>
      <top style="thin"/>
      <bottom style="thin"/>
    </border>
    <border>
      <left>
        <color indexed="63"/>
      </left>
      <right style="medium"/>
      <top style="thin"/>
      <bottom>
        <color indexed="63"/>
      </bottom>
    </border>
    <border>
      <left>
        <color indexed="63"/>
      </left>
      <right style="medium"/>
      <top style="thin">
        <color indexed="8"/>
      </top>
      <bottom>
        <color indexed="63"/>
      </bottom>
    </border>
    <border>
      <left>
        <color indexed="63"/>
      </left>
      <right style="medium"/>
      <top style="thin"/>
      <bottom style="thin"/>
    </border>
    <border>
      <left style="thin"/>
      <right style="medium"/>
      <top style="thin"/>
      <bottom style="thin"/>
    </border>
    <border>
      <left style="medium"/>
      <right>
        <color indexed="63"/>
      </right>
      <top style="thin"/>
      <bottom>
        <color indexed="63"/>
      </bottom>
    </border>
    <border>
      <left style="thin"/>
      <right>
        <color indexed="63"/>
      </right>
      <top style="thin"/>
      <bottom style="thin">
        <color indexed="8"/>
      </bottom>
    </border>
    <border>
      <left>
        <color indexed="63"/>
      </left>
      <right style="medium"/>
      <top style="thin"/>
      <bottom style="thin">
        <color indexed="8"/>
      </bottom>
    </border>
    <border>
      <left style="medium"/>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color indexed="63"/>
      </top>
      <bottom style="thin"/>
    </border>
    <border>
      <left>
        <color indexed="63"/>
      </left>
      <right style="thin">
        <color indexed="8"/>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style="thin">
        <color indexed="8"/>
      </top>
      <bottom>
        <color indexed="63"/>
      </bottom>
    </border>
    <border>
      <left>
        <color indexed="63"/>
      </left>
      <right style="thin">
        <color indexed="8"/>
      </right>
      <top style="thin">
        <color indexed="8"/>
      </top>
      <bottom>
        <color indexed="63"/>
      </bottom>
    </border>
    <border>
      <left style="thin"/>
      <right style="medium"/>
      <top>
        <color indexed="63"/>
      </top>
      <bottom style="thin"/>
    </border>
    <border>
      <left style="thin"/>
      <right>
        <color indexed="63"/>
      </right>
      <top style="thin">
        <color indexed="8"/>
      </top>
      <bottom style="thin"/>
    </border>
    <border>
      <left>
        <color indexed="63"/>
      </left>
      <right style="medium"/>
      <top style="thin">
        <color indexed="8"/>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0" borderId="0" applyNumberFormat="0" applyFill="0" applyBorder="0" applyAlignment="0" applyProtection="0"/>
    <xf numFmtId="0" fontId="62" fillId="20" borderId="0" applyNumberFormat="0" applyBorder="0" applyAlignment="0" applyProtection="0"/>
    <xf numFmtId="0" fontId="63" fillId="0" borderId="1" applyNumberFormat="0" applyFill="0" applyAlignment="0" applyProtection="0"/>
    <xf numFmtId="0" fontId="64" fillId="21" borderId="0" applyNumberFormat="0" applyBorder="0" applyAlignment="0" applyProtection="0"/>
    <xf numFmtId="9" fontId="0" fillId="0" borderId="0" applyFont="0" applyFill="0" applyBorder="0" applyAlignment="0" applyProtection="0"/>
    <xf numFmtId="0" fontId="6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0" fillId="23" borderId="4" applyNumberFormat="0" applyFon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30" borderId="2" applyNumberFormat="0" applyAlignment="0" applyProtection="0"/>
    <xf numFmtId="0" fontId="74" fillId="22" borderId="8" applyNumberFormat="0" applyAlignment="0" applyProtection="0"/>
    <xf numFmtId="0" fontId="75" fillId="31" borderId="9" applyNumberFormat="0" applyAlignment="0" applyProtection="0"/>
    <xf numFmtId="0" fontId="76" fillId="32" borderId="0" applyNumberFormat="0" applyBorder="0" applyAlignment="0" applyProtection="0"/>
    <xf numFmtId="0" fontId="77" fillId="0" borderId="0" applyNumberFormat="0" applyFill="0" applyBorder="0" applyAlignment="0" applyProtection="0"/>
  </cellStyleXfs>
  <cellXfs count="323">
    <xf numFmtId="0" fontId="0" fillId="0" borderId="0" xfId="0" applyAlignment="1">
      <alignment vertical="center"/>
    </xf>
    <xf numFmtId="0" fontId="1" fillId="0" borderId="0" xfId="0" applyFont="1" applyAlignment="1">
      <alignment vertical="center"/>
    </xf>
    <xf numFmtId="0" fontId="16" fillId="0" borderId="0" xfId="0" applyFont="1" applyAlignment="1">
      <alignment vertical="center"/>
    </xf>
    <xf numFmtId="0" fontId="0" fillId="0" borderId="0" xfId="0" applyFont="1" applyAlignment="1">
      <alignment vertical="center"/>
    </xf>
    <xf numFmtId="182" fontId="1" fillId="0" borderId="10" xfId="0" applyNumberFormat="1" applyFont="1" applyBorder="1" applyAlignment="1">
      <alignment vertical="center"/>
    </xf>
    <xf numFmtId="182" fontId="2" fillId="33" borderId="11" xfId="0" applyNumberFormat="1" applyFont="1" applyFill="1" applyBorder="1" applyAlignment="1">
      <alignment vertical="center"/>
    </xf>
    <xf numFmtId="182" fontId="1" fillId="0" borderId="12" xfId="0" applyNumberFormat="1" applyFont="1" applyBorder="1" applyAlignment="1">
      <alignment horizontal="right" vertical="top"/>
    </xf>
    <xf numFmtId="182" fontId="1" fillId="0" borderId="13" xfId="0" applyNumberFormat="1" applyFont="1" applyBorder="1" applyAlignment="1">
      <alignment horizontal="right" vertical="top"/>
    </xf>
    <xf numFmtId="182" fontId="1" fillId="0" borderId="14" xfId="0" applyNumberFormat="1" applyFont="1" applyBorder="1" applyAlignment="1">
      <alignment horizontal="right" vertical="top"/>
    </xf>
    <xf numFmtId="182" fontId="1" fillId="0" borderId="15" xfId="0" applyNumberFormat="1" applyFont="1" applyBorder="1" applyAlignment="1">
      <alignment horizontal="right" vertical="top"/>
    </xf>
    <xf numFmtId="182" fontId="1" fillId="0" borderId="16" xfId="0" applyNumberFormat="1" applyFont="1" applyBorder="1" applyAlignment="1">
      <alignment horizontal="right" vertical="top"/>
    </xf>
    <xf numFmtId="182" fontId="1" fillId="0" borderId="17" xfId="0" applyNumberFormat="1" applyFont="1" applyBorder="1" applyAlignment="1">
      <alignment horizontal="right" vertical="top"/>
    </xf>
    <xf numFmtId="182" fontId="1" fillId="0" borderId="18" xfId="0" applyNumberFormat="1" applyFont="1" applyBorder="1" applyAlignment="1">
      <alignment horizontal="right" vertical="top"/>
    </xf>
    <xf numFmtId="182" fontId="1" fillId="0" borderId="19" xfId="0" applyNumberFormat="1" applyFont="1" applyBorder="1" applyAlignment="1">
      <alignment horizontal="right" vertical="top"/>
    </xf>
    <xf numFmtId="182" fontId="1" fillId="0" borderId="20" xfId="0" applyNumberFormat="1" applyFont="1" applyBorder="1" applyAlignment="1">
      <alignment horizontal="right" vertical="top"/>
    </xf>
    <xf numFmtId="182" fontId="1" fillId="0" borderId="10" xfId="0" applyNumberFormat="1" applyFont="1" applyBorder="1" applyAlignment="1">
      <alignment horizontal="right" vertical="center"/>
    </xf>
    <xf numFmtId="182" fontId="2" fillId="33" borderId="21" xfId="0" applyNumberFormat="1" applyFont="1" applyFill="1" applyBorder="1" applyAlignment="1">
      <alignment horizontal="right" vertical="center"/>
    </xf>
    <xf numFmtId="182" fontId="2" fillId="33" borderId="11" xfId="0" applyNumberFormat="1" applyFont="1" applyFill="1" applyBorder="1" applyAlignment="1">
      <alignment horizontal="right" vertical="center"/>
    </xf>
    <xf numFmtId="182" fontId="1" fillId="0" borderId="17" xfId="0" applyNumberFormat="1" applyFont="1" applyBorder="1" applyAlignment="1">
      <alignment horizontal="right" vertical="center"/>
    </xf>
    <xf numFmtId="182" fontId="13" fillId="0" borderId="22" xfId="0" applyNumberFormat="1" applyFont="1" applyBorder="1" applyAlignment="1">
      <alignment horizontal="right" vertical="center"/>
    </xf>
    <xf numFmtId="182" fontId="13" fillId="33" borderId="10" xfId="0" applyNumberFormat="1" applyFont="1" applyFill="1" applyBorder="1" applyAlignment="1">
      <alignment horizontal="right" vertical="center"/>
    </xf>
    <xf numFmtId="182" fontId="13" fillId="34" borderId="10" xfId="0" applyNumberFormat="1" applyFont="1" applyFill="1" applyBorder="1" applyAlignment="1">
      <alignment horizontal="right" vertical="center"/>
    </xf>
    <xf numFmtId="182" fontId="13" fillId="34" borderId="23" xfId="0" applyNumberFormat="1" applyFont="1" applyFill="1" applyBorder="1" applyAlignment="1">
      <alignment horizontal="right" vertical="center"/>
    </xf>
    <xf numFmtId="182" fontId="13" fillId="34" borderId="24" xfId="0" applyNumberFormat="1" applyFont="1" applyFill="1" applyBorder="1" applyAlignment="1">
      <alignment horizontal="right" vertical="center"/>
    </xf>
    <xf numFmtId="182" fontId="13" fillId="33" borderId="24" xfId="0" applyNumberFormat="1" applyFont="1" applyFill="1" applyBorder="1" applyAlignment="1">
      <alignment horizontal="right" vertical="center"/>
    </xf>
    <xf numFmtId="182" fontId="13" fillId="34" borderId="25" xfId="0" applyNumberFormat="1" applyFont="1" applyFill="1" applyBorder="1" applyAlignment="1">
      <alignment horizontal="right" vertical="center"/>
    </xf>
    <xf numFmtId="182" fontId="1" fillId="0" borderId="0" xfId="0" applyNumberFormat="1" applyFont="1" applyBorder="1" applyAlignment="1">
      <alignment horizontal="right" vertical="top"/>
    </xf>
    <xf numFmtId="182" fontId="1" fillId="0" borderId="11" xfId="0" applyNumberFormat="1" applyFont="1" applyBorder="1" applyAlignment="1">
      <alignment horizontal="right" vertical="top"/>
    </xf>
    <xf numFmtId="182" fontId="1" fillId="0" borderId="26" xfId="0" applyNumberFormat="1" applyFont="1" applyBorder="1" applyAlignment="1">
      <alignment horizontal="right" vertical="center"/>
    </xf>
    <xf numFmtId="182" fontId="1" fillId="0" borderId="27" xfId="0" applyNumberFormat="1" applyFont="1" applyBorder="1" applyAlignment="1">
      <alignment horizontal="right" vertical="top"/>
    </xf>
    <xf numFmtId="182" fontId="1" fillId="34" borderId="10" xfId="0" applyNumberFormat="1" applyFont="1" applyFill="1" applyBorder="1" applyAlignment="1">
      <alignment horizontal="right" vertical="center"/>
    </xf>
    <xf numFmtId="182" fontId="2" fillId="35" borderId="10" xfId="0" applyNumberFormat="1" applyFont="1" applyFill="1" applyBorder="1" applyAlignment="1">
      <alignment horizontal="right" vertical="center"/>
    </xf>
    <xf numFmtId="182" fontId="1" fillId="34" borderId="10" xfId="0" applyNumberFormat="1" applyFont="1" applyFill="1" applyBorder="1" applyAlignment="1">
      <alignment vertical="center"/>
    </xf>
    <xf numFmtId="183" fontId="12" fillId="0" borderId="0" xfId="0" applyNumberFormat="1" applyFont="1" applyBorder="1" applyAlignment="1">
      <alignment vertical="center" wrapText="1"/>
    </xf>
    <xf numFmtId="182" fontId="2" fillId="33" borderId="28" xfId="0" applyNumberFormat="1" applyFont="1" applyFill="1" applyBorder="1" applyAlignment="1">
      <alignment horizontal="right" vertical="center"/>
    </xf>
    <xf numFmtId="182" fontId="2" fillId="35" borderId="28" xfId="0" applyNumberFormat="1" applyFont="1" applyFill="1" applyBorder="1" applyAlignment="1">
      <alignment horizontal="right" vertical="center"/>
    </xf>
    <xf numFmtId="182" fontId="1" fillId="0" borderId="0" xfId="0" applyNumberFormat="1" applyFont="1" applyBorder="1" applyAlignment="1">
      <alignment horizontal="right" vertical="center"/>
    </xf>
    <xf numFmtId="182" fontId="1" fillId="0" borderId="10" xfId="0" applyNumberFormat="1" applyFont="1" applyBorder="1" applyAlignment="1">
      <alignment vertical="center"/>
    </xf>
    <xf numFmtId="182" fontId="2" fillId="33" borderId="28" xfId="0" applyNumberFormat="1" applyFont="1" applyFill="1" applyBorder="1" applyAlignment="1">
      <alignment vertical="center"/>
    </xf>
    <xf numFmtId="182" fontId="1" fillId="0" borderId="10" xfId="0" applyNumberFormat="1" applyFont="1" applyBorder="1" applyAlignment="1">
      <alignment horizontal="right" vertical="center" wrapText="1"/>
    </xf>
    <xf numFmtId="182" fontId="2" fillId="33" borderId="11" xfId="0" applyNumberFormat="1" applyFont="1" applyFill="1" applyBorder="1" applyAlignment="1">
      <alignment horizontal="right" vertical="center" wrapText="1"/>
    </xf>
    <xf numFmtId="182" fontId="13" fillId="34" borderId="22" xfId="0" applyNumberFormat="1" applyFont="1" applyFill="1" applyBorder="1" applyAlignment="1">
      <alignment horizontal="right" vertical="center"/>
    </xf>
    <xf numFmtId="182" fontId="1" fillId="0" borderId="29" xfId="0" applyNumberFormat="1" applyFont="1" applyBorder="1" applyAlignment="1">
      <alignment horizontal="right" vertical="center"/>
    </xf>
    <xf numFmtId="182" fontId="12" fillId="34" borderId="30" xfId="0" applyNumberFormat="1" applyFont="1" applyFill="1" applyBorder="1" applyAlignment="1">
      <alignment horizontal="right" vertical="center"/>
    </xf>
    <xf numFmtId="182" fontId="12" fillId="34" borderId="10" xfId="0" applyNumberFormat="1" applyFont="1" applyFill="1" applyBorder="1" applyAlignment="1">
      <alignment horizontal="right" vertical="center"/>
    </xf>
    <xf numFmtId="182" fontId="1" fillId="0" borderId="31" xfId="0" applyNumberFormat="1" applyFont="1" applyBorder="1" applyAlignment="1">
      <alignment horizontal="right" vertical="top"/>
    </xf>
    <xf numFmtId="182" fontId="1" fillId="0" borderId="28" xfId="0" applyNumberFormat="1" applyFont="1" applyBorder="1" applyAlignment="1">
      <alignment horizontal="right" vertical="center"/>
    </xf>
    <xf numFmtId="182" fontId="1" fillId="0" borderId="28" xfId="0" applyNumberFormat="1" applyFont="1" applyBorder="1" applyAlignment="1">
      <alignment vertical="center"/>
    </xf>
    <xf numFmtId="10" fontId="1" fillId="0" borderId="0" xfId="0" applyNumberFormat="1" applyFont="1" applyAlignment="1">
      <alignment vertical="center"/>
    </xf>
    <xf numFmtId="10" fontId="18" fillId="0" borderId="0" xfId="0" applyNumberFormat="1" applyFont="1" applyAlignment="1">
      <alignment vertical="center"/>
    </xf>
    <xf numFmtId="10" fontId="0" fillId="0" borderId="0" xfId="0" applyNumberFormat="1" applyAlignment="1">
      <alignment vertical="center"/>
    </xf>
    <xf numFmtId="182" fontId="1" fillId="0" borderId="12" xfId="0" applyNumberFormat="1" applyFont="1" applyBorder="1" applyAlignment="1">
      <alignment horizontal="right" vertical="center"/>
    </xf>
    <xf numFmtId="182" fontId="1" fillId="0" borderId="32" xfId="0" applyNumberFormat="1" applyFont="1" applyBorder="1" applyAlignment="1">
      <alignment horizontal="right" vertical="center"/>
    </xf>
    <xf numFmtId="182" fontId="1" fillId="0" borderId="32" xfId="0" applyNumberFormat="1" applyFont="1" applyBorder="1" applyAlignment="1">
      <alignment vertical="center"/>
    </xf>
    <xf numFmtId="182" fontId="1" fillId="0" borderId="33" xfId="0" applyNumberFormat="1" applyFont="1" applyBorder="1" applyAlignment="1">
      <alignment horizontal="right" vertical="center"/>
    </xf>
    <xf numFmtId="182" fontId="12" fillId="34" borderId="23" xfId="0" applyNumberFormat="1" applyFont="1" applyFill="1" applyBorder="1" applyAlignment="1">
      <alignment horizontal="right" vertical="center"/>
    </xf>
    <xf numFmtId="182" fontId="1" fillId="0" borderId="23" xfId="0" applyNumberFormat="1" applyFont="1" applyBorder="1" applyAlignment="1">
      <alignment vertical="center"/>
    </xf>
    <xf numFmtId="182" fontId="1" fillId="0" borderId="0" xfId="0" applyNumberFormat="1" applyFont="1" applyBorder="1" applyAlignment="1">
      <alignment vertical="center"/>
    </xf>
    <xf numFmtId="182" fontId="1" fillId="0" borderId="34" xfId="0" applyNumberFormat="1" applyFont="1" applyBorder="1" applyAlignment="1">
      <alignment vertical="center"/>
    </xf>
    <xf numFmtId="182" fontId="1" fillId="0" borderId="13" xfId="0" applyNumberFormat="1" applyFont="1" applyBorder="1" applyAlignment="1">
      <alignment vertical="center"/>
    </xf>
    <xf numFmtId="182" fontId="1" fillId="0" borderId="0" xfId="0" applyNumberFormat="1" applyFont="1" applyAlignment="1">
      <alignment vertical="center"/>
    </xf>
    <xf numFmtId="182" fontId="2" fillId="0" borderId="18" xfId="0" applyNumberFormat="1" applyFont="1" applyBorder="1" applyAlignment="1">
      <alignment horizontal="center" vertical="center" wrapText="1"/>
    </xf>
    <xf numFmtId="182" fontId="1" fillId="0" borderId="18" xfId="0" applyNumberFormat="1" applyFont="1" applyBorder="1" applyAlignment="1">
      <alignment horizontal="center" vertical="center" wrapText="1"/>
    </xf>
    <xf numFmtId="182" fontId="1" fillId="0" borderId="0" xfId="0" applyNumberFormat="1" applyFont="1" applyBorder="1" applyAlignment="1">
      <alignment vertical="center"/>
    </xf>
    <xf numFmtId="182" fontId="1" fillId="0" borderId="0" xfId="0" applyNumberFormat="1" applyFont="1" applyBorder="1" applyAlignment="1">
      <alignment vertical="center" wrapText="1"/>
    </xf>
    <xf numFmtId="0" fontId="78" fillId="0" borderId="0" xfId="0" applyFont="1" applyAlignment="1">
      <alignment vertical="center"/>
    </xf>
    <xf numFmtId="0" fontId="79" fillId="0" borderId="0" xfId="0" applyFont="1" applyAlignment="1">
      <alignment vertical="center"/>
    </xf>
    <xf numFmtId="182" fontId="2" fillId="35" borderId="28" xfId="0" applyNumberFormat="1" applyFont="1" applyFill="1" applyBorder="1" applyAlignment="1">
      <alignment vertical="center"/>
    </xf>
    <xf numFmtId="182" fontId="1" fillId="34" borderId="10" xfId="0" applyNumberFormat="1" applyFont="1" applyFill="1" applyBorder="1" applyAlignment="1">
      <alignment vertical="center"/>
    </xf>
    <xf numFmtId="182" fontId="1" fillId="0" borderId="23" xfId="0" applyNumberFormat="1" applyFont="1" applyBorder="1" applyAlignment="1">
      <alignment vertical="center"/>
    </xf>
    <xf numFmtId="182" fontId="2" fillId="33" borderId="11" xfId="0" applyNumberFormat="1" applyFont="1" applyFill="1" applyBorder="1" applyAlignment="1">
      <alignment vertical="center"/>
    </xf>
    <xf numFmtId="182" fontId="1" fillId="0" borderId="14" xfId="0" applyNumberFormat="1" applyFont="1" applyBorder="1" applyAlignment="1">
      <alignment horizontal="right" vertical="center"/>
    </xf>
    <xf numFmtId="182" fontId="1" fillId="0" borderId="19" xfId="0" applyNumberFormat="1" applyFont="1" applyBorder="1" applyAlignment="1">
      <alignment horizontal="right" vertical="center"/>
    </xf>
    <xf numFmtId="0" fontId="1" fillId="0" borderId="0" xfId="0" applyFont="1" applyAlignment="1">
      <alignment vertical="center"/>
    </xf>
    <xf numFmtId="0" fontId="0" fillId="0" borderId="0" xfId="0" applyAlignment="1">
      <alignment vertical="center"/>
    </xf>
    <xf numFmtId="0" fontId="4" fillId="0" borderId="35" xfId="0" applyFont="1" applyBorder="1" applyAlignment="1">
      <alignment vertical="center" wrapText="1"/>
    </xf>
    <xf numFmtId="0" fontId="0" fillId="0" borderId="0" xfId="0" applyBorder="1" applyAlignment="1">
      <alignment vertical="center" wrapText="1"/>
    </xf>
    <xf numFmtId="0" fontId="0" fillId="0" borderId="36" xfId="0" applyBorder="1" applyAlignment="1">
      <alignment vertical="center" wrapText="1"/>
    </xf>
    <xf numFmtId="0" fontId="1" fillId="0" borderId="0" xfId="0" applyFont="1" applyBorder="1" applyAlignment="1">
      <alignment vertical="center"/>
    </xf>
    <xf numFmtId="0" fontId="12" fillId="0" borderId="35" xfId="0" applyFont="1" applyBorder="1" applyAlignment="1">
      <alignment horizontal="left" vertical="center" wrapText="1"/>
    </xf>
    <xf numFmtId="0" fontId="78" fillId="33" borderId="37" xfId="0" applyFont="1" applyFill="1" applyBorder="1" applyAlignment="1">
      <alignment horizontal="left" vertical="top"/>
    </xf>
    <xf numFmtId="0" fontId="80" fillId="33" borderId="37" xfId="0" applyFont="1" applyFill="1" applyBorder="1" applyAlignment="1">
      <alignment horizontal="left" vertical="top"/>
    </xf>
    <xf numFmtId="0" fontId="80" fillId="33" borderId="36" xfId="0" applyFont="1" applyFill="1" applyBorder="1" applyAlignment="1">
      <alignment horizontal="left" vertical="top"/>
    </xf>
    <xf numFmtId="0" fontId="0" fillId="0" borderId="0" xfId="0" applyBorder="1" applyAlignment="1">
      <alignment vertical="center"/>
    </xf>
    <xf numFmtId="0" fontId="1" fillId="0" borderId="0" xfId="0" applyFont="1" applyBorder="1" applyAlignment="1">
      <alignment vertical="center"/>
    </xf>
    <xf numFmtId="0" fontId="10" fillId="0" borderId="17" xfId="0" applyFont="1" applyBorder="1" applyAlignment="1">
      <alignment horizontal="center" vertical="center" wrapText="1"/>
    </xf>
    <xf numFmtId="0" fontId="2" fillId="0" borderId="0" xfId="0" applyFont="1" applyBorder="1" applyAlignment="1">
      <alignment vertical="center"/>
    </xf>
    <xf numFmtId="0" fontId="2" fillId="0" borderId="34" xfId="0" applyFont="1" applyBorder="1" applyAlignment="1">
      <alignment vertical="center"/>
    </xf>
    <xf numFmtId="0" fontId="1" fillId="0" borderId="34" xfId="0" applyFont="1" applyBorder="1" applyAlignment="1">
      <alignment vertical="center"/>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0" fontId="20" fillId="0" borderId="17" xfId="0" applyFont="1" applyBorder="1" applyAlignment="1">
      <alignment horizontal="center" vertical="center" wrapText="1"/>
    </xf>
    <xf numFmtId="0" fontId="81" fillId="0" borderId="10" xfId="0" applyFont="1" applyFill="1" applyBorder="1" applyAlignment="1">
      <alignment horizontal="left" vertical="center" wrapText="1"/>
    </xf>
    <xf numFmtId="0" fontId="11" fillId="0" borderId="17"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25" fillId="0" borderId="17" xfId="0" applyFont="1" applyBorder="1" applyAlignment="1">
      <alignment horizontal="center" vertical="center" wrapText="1"/>
    </xf>
    <xf numFmtId="0" fontId="1" fillId="0" borderId="12" xfId="0" applyFont="1" applyBorder="1" applyAlignment="1">
      <alignment vertical="center"/>
    </xf>
    <xf numFmtId="0" fontId="1" fillId="0" borderId="14" xfId="0" applyFont="1" applyBorder="1" applyAlignment="1">
      <alignment vertical="center"/>
    </xf>
    <xf numFmtId="0" fontId="12" fillId="0" borderId="38" xfId="0" applyFont="1" applyBorder="1" applyAlignment="1">
      <alignment horizontal="center" vertical="center" wrapText="1"/>
    </xf>
    <xf numFmtId="0" fontId="4" fillId="0" borderId="35" xfId="0" applyFont="1" applyBorder="1" applyAlignment="1">
      <alignment vertical="center"/>
    </xf>
    <xf numFmtId="0" fontId="0" fillId="0" borderId="0" xfId="0" applyFont="1" applyBorder="1" applyAlignment="1">
      <alignment vertical="center"/>
    </xf>
    <xf numFmtId="0" fontId="15" fillId="0" borderId="35" xfId="0" applyFont="1" applyBorder="1" applyAlignment="1">
      <alignment vertical="center"/>
    </xf>
    <xf numFmtId="49" fontId="12" fillId="0" borderId="30" xfId="0" applyNumberFormat="1" applyFont="1" applyBorder="1" applyAlignment="1">
      <alignment horizontal="center" vertical="center" wrapText="1"/>
    </xf>
    <xf numFmtId="0" fontId="7" fillId="0" borderId="35" xfId="0" applyFont="1" applyBorder="1" applyAlignment="1">
      <alignment vertical="center"/>
    </xf>
    <xf numFmtId="0" fontId="7" fillId="0" borderId="35" xfId="0" applyFont="1" applyBorder="1" applyAlignment="1">
      <alignment vertical="center"/>
    </xf>
    <xf numFmtId="0" fontId="12" fillId="0" borderId="0" xfId="0" applyFont="1" applyBorder="1" applyAlignment="1">
      <alignment vertical="center"/>
    </xf>
    <xf numFmtId="0" fontId="12" fillId="0" borderId="35" xfId="0" applyFont="1" applyBorder="1" applyAlignment="1">
      <alignment vertical="center"/>
    </xf>
    <xf numFmtId="183" fontId="12" fillId="0" borderId="10" xfId="0" applyNumberFormat="1" applyFont="1" applyBorder="1" applyAlignment="1">
      <alignment vertical="center" wrapText="1"/>
    </xf>
    <xf numFmtId="183" fontId="12" fillId="0" borderId="0" xfId="0" applyNumberFormat="1" applyFont="1" applyBorder="1" applyAlignment="1">
      <alignment vertical="center"/>
    </xf>
    <xf numFmtId="183" fontId="12" fillId="34" borderId="0" xfId="0" applyNumberFormat="1" applyFont="1" applyFill="1" applyBorder="1" applyAlignment="1">
      <alignment vertical="center"/>
    </xf>
    <xf numFmtId="0" fontId="81" fillId="0" borderId="10" xfId="0" applyFont="1" applyBorder="1" applyAlignment="1">
      <alignment horizontal="left" vertical="center" wrapText="1"/>
    </xf>
    <xf numFmtId="0" fontId="81" fillId="0" borderId="33" xfId="0" applyFont="1" applyBorder="1" applyAlignment="1">
      <alignment vertical="center" wrapText="1"/>
    </xf>
    <xf numFmtId="0" fontId="81" fillId="34" borderId="10" xfId="0" applyFont="1" applyFill="1" applyBorder="1" applyAlignment="1">
      <alignment horizontal="left" vertical="center" wrapText="1"/>
    </xf>
    <xf numFmtId="0" fontId="81" fillId="0" borderId="33" xfId="0" applyFont="1" applyBorder="1" applyAlignment="1">
      <alignment horizontal="left" vertical="center" wrapText="1"/>
    </xf>
    <xf numFmtId="0" fontId="81" fillId="0" borderId="10" xfId="0" applyFont="1" applyFill="1" applyBorder="1" applyAlignment="1">
      <alignment vertical="center" wrapText="1"/>
    </xf>
    <xf numFmtId="0" fontId="12" fillId="0" borderId="33" xfId="0" applyFont="1" applyBorder="1" applyAlignment="1">
      <alignment horizontal="left" vertical="center" wrapText="1"/>
    </xf>
    <xf numFmtId="0" fontId="81" fillId="0" borderId="33" xfId="0" applyFont="1" applyFill="1" applyBorder="1" applyAlignment="1">
      <alignment horizontal="left" vertical="center" wrapText="1"/>
    </xf>
    <xf numFmtId="0" fontId="81" fillId="34" borderId="33" xfId="0" applyFont="1" applyFill="1" applyBorder="1" applyAlignment="1">
      <alignment horizontal="left" vertical="center" wrapText="1"/>
    </xf>
    <xf numFmtId="0" fontId="81" fillId="0" borderId="33" xfId="0" applyFont="1" applyFill="1" applyBorder="1" applyAlignment="1">
      <alignment vertical="center" wrapText="1"/>
    </xf>
    <xf numFmtId="0" fontId="12" fillId="34" borderId="33" xfId="0" applyFont="1" applyFill="1" applyBorder="1" applyAlignment="1">
      <alignment vertical="center" wrapText="1"/>
    </xf>
    <xf numFmtId="0" fontId="81" fillId="0" borderId="39" xfId="0" applyFont="1" applyBorder="1" applyAlignment="1">
      <alignment horizontal="left" vertical="center" wrapText="1"/>
    </xf>
    <xf numFmtId="0" fontId="81" fillId="34" borderId="33" xfId="0" applyFont="1" applyFill="1" applyBorder="1" applyAlignment="1">
      <alignment vertical="center" wrapText="1"/>
    </xf>
    <xf numFmtId="183" fontId="12" fillId="34" borderId="10" xfId="0" applyNumberFormat="1" applyFont="1" applyFill="1" applyBorder="1" applyAlignment="1">
      <alignment vertical="center"/>
    </xf>
    <xf numFmtId="10" fontId="1" fillId="0" borderId="0" xfId="0" applyNumberFormat="1" applyFont="1" applyBorder="1" applyAlignment="1">
      <alignment vertical="center"/>
    </xf>
    <xf numFmtId="10" fontId="4" fillId="0" borderId="34" xfId="0" applyNumberFormat="1" applyFont="1" applyBorder="1" applyAlignment="1">
      <alignment vertical="center"/>
    </xf>
    <xf numFmtId="10" fontId="27" fillId="0" borderId="17" xfId="0" applyNumberFormat="1" applyFont="1" applyBorder="1" applyAlignment="1">
      <alignment horizontal="center" vertical="center" wrapText="1"/>
    </xf>
    <xf numFmtId="10" fontId="21" fillId="0" borderId="17" xfId="0" applyNumberFormat="1" applyFont="1" applyBorder="1" applyAlignment="1">
      <alignment horizontal="center" vertical="center" wrapText="1"/>
    </xf>
    <xf numFmtId="10" fontId="1" fillId="0" borderId="12" xfId="0" applyNumberFormat="1" applyFont="1" applyBorder="1" applyAlignment="1">
      <alignment vertical="center"/>
    </xf>
    <xf numFmtId="10" fontId="1" fillId="0" borderId="10" xfId="0" applyNumberFormat="1" applyFont="1" applyBorder="1" applyAlignment="1">
      <alignment vertical="center"/>
    </xf>
    <xf numFmtId="10" fontId="1" fillId="0" borderId="12" xfId="0" applyNumberFormat="1" applyFont="1" applyBorder="1" applyAlignment="1">
      <alignment horizontal="right" vertical="top"/>
    </xf>
    <xf numFmtId="10" fontId="1" fillId="0" borderId="10" xfId="0" applyNumberFormat="1" applyFont="1" applyBorder="1" applyAlignment="1">
      <alignment horizontal="right" vertical="center"/>
    </xf>
    <xf numFmtId="10" fontId="2" fillId="35" borderId="28" xfId="0" applyNumberFormat="1" applyFont="1" applyFill="1" applyBorder="1" applyAlignment="1">
      <alignment horizontal="right" vertical="center"/>
    </xf>
    <xf numFmtId="10" fontId="1" fillId="0" borderId="28" xfId="0" applyNumberFormat="1" applyFont="1" applyBorder="1" applyAlignment="1">
      <alignment horizontal="right" vertical="center"/>
    </xf>
    <xf numFmtId="10" fontId="2" fillId="35" borderId="10" xfId="0" applyNumberFormat="1" applyFont="1" applyFill="1" applyBorder="1" applyAlignment="1">
      <alignment horizontal="right" vertical="center"/>
    </xf>
    <xf numFmtId="10" fontId="1" fillId="34" borderId="10" xfId="0" applyNumberFormat="1" applyFont="1" applyFill="1" applyBorder="1" applyAlignment="1">
      <alignment horizontal="right" vertical="center"/>
    </xf>
    <xf numFmtId="10" fontId="1" fillId="35" borderId="10" xfId="0" applyNumberFormat="1" applyFont="1" applyFill="1" applyBorder="1" applyAlignment="1">
      <alignment horizontal="right" vertical="center"/>
    </xf>
    <xf numFmtId="10" fontId="1" fillId="34" borderId="23" xfId="0" applyNumberFormat="1" applyFont="1" applyFill="1" applyBorder="1" applyAlignment="1">
      <alignment horizontal="right" vertical="center"/>
    </xf>
    <xf numFmtId="10" fontId="2" fillId="0" borderId="28" xfId="0" applyNumberFormat="1" applyFont="1" applyBorder="1" applyAlignment="1">
      <alignment horizontal="right" vertical="center"/>
    </xf>
    <xf numFmtId="10" fontId="12" fillId="0" borderId="38" xfId="0" applyNumberFormat="1" applyFont="1" applyBorder="1" applyAlignment="1">
      <alignment horizontal="left" vertical="center" wrapText="1"/>
    </xf>
    <xf numFmtId="10" fontId="0" fillId="0" borderId="0" xfId="0" applyNumberFormat="1" applyFont="1" applyBorder="1" applyAlignment="1">
      <alignment vertical="center"/>
    </xf>
    <xf numFmtId="49" fontId="12" fillId="0" borderId="40" xfId="0" applyNumberFormat="1" applyFont="1" applyBorder="1" applyAlignment="1">
      <alignment horizontal="center" vertical="center" wrapText="1"/>
    </xf>
    <xf numFmtId="0" fontId="81" fillId="34" borderId="23" xfId="0" applyFont="1" applyFill="1" applyBorder="1" applyAlignment="1">
      <alignment vertical="center" wrapText="1"/>
    </xf>
    <xf numFmtId="10" fontId="1" fillId="0" borderId="32" xfId="0" applyNumberFormat="1" applyFont="1" applyBorder="1" applyAlignment="1">
      <alignment horizontal="right" vertical="center"/>
    </xf>
    <xf numFmtId="0" fontId="81" fillId="34" borderId="41" xfId="0" applyFont="1" applyFill="1" applyBorder="1" applyAlignment="1">
      <alignment vertical="center" wrapText="1"/>
    </xf>
    <xf numFmtId="0" fontId="81" fillId="0" borderId="23" xfId="0" applyFont="1" applyFill="1" applyBorder="1" applyAlignment="1">
      <alignment vertical="center" wrapText="1"/>
    </xf>
    <xf numFmtId="10" fontId="1" fillId="0" borderId="23" xfId="0" applyNumberFormat="1" applyFont="1" applyBorder="1" applyAlignment="1">
      <alignment vertical="center"/>
    </xf>
    <xf numFmtId="10" fontId="1" fillId="35" borderId="28" xfId="0" applyNumberFormat="1" applyFont="1" applyFill="1" applyBorder="1" applyAlignment="1">
      <alignment vertical="center"/>
    </xf>
    <xf numFmtId="0" fontId="1" fillId="0" borderId="10" xfId="0" applyFont="1" applyBorder="1" applyAlignment="1">
      <alignment vertical="center"/>
    </xf>
    <xf numFmtId="0" fontId="78" fillId="0" borderId="0" xfId="0" applyFont="1" applyBorder="1" applyAlignment="1">
      <alignment vertical="center"/>
    </xf>
    <xf numFmtId="0" fontId="78" fillId="0" borderId="36" xfId="0" applyFont="1" applyBorder="1" applyAlignment="1">
      <alignment vertical="center"/>
    </xf>
    <xf numFmtId="0" fontId="78" fillId="33" borderId="21" xfId="0" applyFont="1" applyFill="1" applyBorder="1" applyAlignment="1">
      <alignment horizontal="left" vertical="top"/>
    </xf>
    <xf numFmtId="0" fontId="80" fillId="33" borderId="21" xfId="0" applyFont="1" applyFill="1" applyBorder="1" applyAlignment="1">
      <alignment horizontal="left" vertical="top"/>
    </xf>
    <xf numFmtId="0" fontId="78" fillId="33" borderId="34" xfId="0" applyFont="1" applyFill="1" applyBorder="1" applyAlignment="1">
      <alignment horizontal="left" vertical="top"/>
    </xf>
    <xf numFmtId="0" fontId="80" fillId="33" borderId="0" xfId="0" applyFont="1" applyFill="1" applyBorder="1" applyAlignment="1">
      <alignment horizontal="left" vertical="top"/>
    </xf>
    <xf numFmtId="0" fontId="81" fillId="0" borderId="38" xfId="0" applyFont="1" applyBorder="1" applyAlignment="1">
      <alignment horizontal="left" vertical="center" wrapText="1"/>
    </xf>
    <xf numFmtId="0" fontId="81" fillId="0" borderId="42" xfId="0" applyFont="1" applyBorder="1" applyAlignment="1">
      <alignment horizontal="left" vertical="center" wrapText="1"/>
    </xf>
    <xf numFmtId="0" fontId="79" fillId="0" borderId="0" xfId="0" applyFont="1" applyBorder="1" applyAlignment="1">
      <alignment vertical="center"/>
    </xf>
    <xf numFmtId="0" fontId="79" fillId="0" borderId="36" xfId="0" applyFont="1" applyBorder="1" applyAlignment="1">
      <alignment vertical="center"/>
    </xf>
    <xf numFmtId="0" fontId="82" fillId="36" borderId="10" xfId="0" applyFont="1" applyFill="1" applyBorder="1" applyAlignment="1">
      <alignment horizontal="center" vertical="center"/>
    </xf>
    <xf numFmtId="0" fontId="82" fillId="0" borderId="10" xfId="0" applyFont="1" applyBorder="1" applyAlignment="1">
      <alignment horizontal="center" vertical="center"/>
    </xf>
    <xf numFmtId="3" fontId="82" fillId="0" borderId="10" xfId="0" applyNumberFormat="1" applyFont="1" applyBorder="1" applyAlignment="1">
      <alignment horizontal="center" vertical="center"/>
    </xf>
    <xf numFmtId="183" fontId="82" fillId="0" borderId="10" xfId="0" applyNumberFormat="1" applyFont="1" applyBorder="1" applyAlignment="1">
      <alignment horizontal="center" vertical="center"/>
    </xf>
    <xf numFmtId="3" fontId="82" fillId="0" borderId="10" xfId="0" applyNumberFormat="1" applyFont="1" applyBorder="1" applyAlignment="1">
      <alignment vertical="center"/>
    </xf>
    <xf numFmtId="183" fontId="1" fillId="0" borderId="10" xfId="0" applyNumberFormat="1" applyFont="1" applyBorder="1" applyAlignment="1">
      <alignment vertical="center"/>
    </xf>
    <xf numFmtId="183" fontId="1" fillId="0" borderId="10" xfId="0" applyNumberFormat="1" applyFont="1" applyBorder="1" applyAlignment="1">
      <alignment vertical="center"/>
    </xf>
    <xf numFmtId="0" fontId="1" fillId="0" borderId="34" xfId="0" applyFont="1" applyBorder="1" applyAlignment="1">
      <alignment vertical="center"/>
    </xf>
    <xf numFmtId="0" fontId="1" fillId="0" borderId="14" xfId="0" applyFont="1" applyBorder="1" applyAlignment="1">
      <alignment vertical="center"/>
    </xf>
    <xf numFmtId="49" fontId="12" fillId="34" borderId="30" xfId="0" applyNumberFormat="1" applyFont="1" applyFill="1" applyBorder="1" applyAlignment="1">
      <alignment horizontal="center" vertical="center" wrapText="1"/>
    </xf>
    <xf numFmtId="0" fontId="12" fillId="34" borderId="0" xfId="0" applyFont="1" applyFill="1" applyBorder="1" applyAlignment="1">
      <alignment vertical="center" wrapText="1"/>
    </xf>
    <xf numFmtId="10" fontId="1" fillId="34" borderId="10" xfId="0" applyNumberFormat="1" applyFont="1" applyFill="1" applyBorder="1" applyAlignment="1">
      <alignment vertical="center"/>
    </xf>
    <xf numFmtId="0" fontId="81" fillId="34" borderId="10" xfId="0" applyFont="1" applyFill="1" applyBorder="1" applyAlignment="1">
      <alignment vertical="center" wrapText="1"/>
    </xf>
    <xf numFmtId="0" fontId="7" fillId="0" borderId="35" xfId="0" applyFont="1" applyFill="1" applyBorder="1" applyAlignment="1">
      <alignment horizontal="left" vertical="center"/>
    </xf>
    <xf numFmtId="0" fontId="7" fillId="0" borderId="0" xfId="0" applyFont="1" applyFill="1" applyBorder="1" applyAlignment="1">
      <alignment horizontal="left" vertical="center"/>
    </xf>
    <xf numFmtId="0" fontId="7" fillId="0" borderId="36" xfId="0" applyFont="1" applyFill="1" applyBorder="1" applyAlignment="1">
      <alignment horizontal="left" vertical="center"/>
    </xf>
    <xf numFmtId="0" fontId="7" fillId="0" borderId="10" xfId="0" applyFont="1" applyBorder="1" applyAlignment="1">
      <alignment vertical="center" wrapText="1"/>
    </xf>
    <xf numFmtId="0" fontId="0" fillId="0" borderId="10" xfId="0" applyBorder="1" applyAlignment="1">
      <alignment vertical="center" wrapText="1"/>
    </xf>
    <xf numFmtId="0" fontId="4" fillId="0" borderId="35" xfId="0" applyFont="1" applyBorder="1" applyAlignment="1">
      <alignment vertical="center" wrapText="1"/>
    </xf>
    <xf numFmtId="0" fontId="0" fillId="0" borderId="0" xfId="0" applyBorder="1" applyAlignment="1">
      <alignment vertical="center" wrapText="1"/>
    </xf>
    <xf numFmtId="0" fontId="0" fillId="0" borderId="36" xfId="0" applyBorder="1" applyAlignment="1">
      <alignment vertical="center" wrapText="1"/>
    </xf>
    <xf numFmtId="0" fontId="81" fillId="34" borderId="0" xfId="0" applyFont="1" applyFill="1" applyBorder="1" applyAlignment="1">
      <alignment vertical="center" wrapText="1"/>
    </xf>
    <xf numFmtId="0" fontId="79" fillId="34" borderId="36" xfId="0" applyFont="1" applyFill="1" applyBorder="1" applyAlignment="1">
      <alignment vertical="center" wrapText="1"/>
    </xf>
    <xf numFmtId="0" fontId="81" fillId="34" borderId="13" xfId="0" applyFont="1" applyFill="1" applyBorder="1" applyAlignment="1">
      <alignment vertical="center" wrapText="1"/>
    </xf>
    <xf numFmtId="0" fontId="79" fillId="34" borderId="43" xfId="0" applyFont="1" applyFill="1" applyBorder="1" applyAlignment="1">
      <alignment vertical="center" wrapText="1"/>
    </xf>
    <xf numFmtId="0" fontId="81" fillId="0" borderId="33" xfId="0" applyFont="1" applyBorder="1" applyAlignment="1">
      <alignment vertical="center" wrapText="1"/>
    </xf>
    <xf numFmtId="0" fontId="79" fillId="0" borderId="44" xfId="0" applyFont="1" applyBorder="1" applyAlignment="1">
      <alignment vertical="center" wrapText="1"/>
    </xf>
    <xf numFmtId="0" fontId="81" fillId="0" borderId="10" xfId="0" applyFont="1" applyBorder="1" applyAlignment="1">
      <alignment horizontal="left" vertical="center" wrapText="1"/>
    </xf>
    <xf numFmtId="0" fontId="79" fillId="0" borderId="45" xfId="0" applyFont="1" applyBorder="1" applyAlignment="1">
      <alignment horizontal="left" vertical="center" wrapText="1"/>
    </xf>
    <xf numFmtId="0" fontId="81" fillId="34" borderId="10" xfId="0" applyFont="1" applyFill="1" applyBorder="1" applyAlignment="1">
      <alignment horizontal="left" vertical="center" wrapText="1"/>
    </xf>
    <xf numFmtId="0" fontId="79" fillId="34" borderId="45" xfId="0" applyFont="1" applyFill="1" applyBorder="1" applyAlignment="1">
      <alignment horizontal="left" vertical="center" wrapText="1"/>
    </xf>
    <xf numFmtId="0" fontId="81" fillId="0" borderId="13" xfId="0" applyFont="1" applyFill="1" applyBorder="1" applyAlignment="1">
      <alignment vertical="center" wrapText="1"/>
    </xf>
    <xf numFmtId="0" fontId="79" fillId="0" borderId="43" xfId="0" applyFont="1" applyFill="1" applyBorder="1" applyAlignment="1">
      <alignment vertical="center" wrapText="1"/>
    </xf>
    <xf numFmtId="0" fontId="14" fillId="33" borderId="3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80" fillId="34" borderId="33" xfId="0" applyFont="1" applyFill="1" applyBorder="1" applyAlignment="1">
      <alignment horizontal="left" vertical="top"/>
    </xf>
    <xf numFmtId="0" fontId="79" fillId="0" borderId="44" xfId="0" applyFont="1" applyBorder="1" applyAlignment="1">
      <alignment horizontal="left" vertical="top"/>
    </xf>
    <xf numFmtId="0" fontId="81" fillId="0" borderId="10" xfId="0" applyFont="1" applyBorder="1" applyAlignment="1">
      <alignment vertical="center" wrapText="1"/>
    </xf>
    <xf numFmtId="0" fontId="79" fillId="0" borderId="45" xfId="0" applyFont="1" applyBorder="1" applyAlignment="1">
      <alignment vertical="center" wrapText="1"/>
    </xf>
    <xf numFmtId="0" fontId="12" fillId="0" borderId="46" xfId="0" applyFont="1" applyBorder="1" applyAlignment="1">
      <alignment horizontal="left" vertical="center" wrapText="1"/>
    </xf>
    <xf numFmtId="0" fontId="0" fillId="0" borderId="38" xfId="0" applyBorder="1" applyAlignment="1">
      <alignment horizontal="left" vertical="center" wrapText="1"/>
    </xf>
    <xf numFmtId="0" fontId="12" fillId="0" borderId="35" xfId="0" applyFont="1" applyBorder="1" applyAlignment="1">
      <alignment horizontal="left" vertical="center" wrapText="1"/>
    </xf>
    <xf numFmtId="0" fontId="12" fillId="0" borderId="0" xfId="0" applyFont="1" applyBorder="1" applyAlignment="1">
      <alignment horizontal="left" vertical="center" wrapText="1"/>
    </xf>
    <xf numFmtId="0" fontId="12" fillId="0" borderId="36" xfId="0" applyFont="1" applyBorder="1" applyAlignment="1">
      <alignment horizontal="left" vertical="center" wrapText="1"/>
    </xf>
    <xf numFmtId="0" fontId="83" fillId="0" borderId="31" xfId="0" applyFont="1" applyBorder="1" applyAlignment="1">
      <alignment vertical="center" wrapText="1"/>
    </xf>
    <xf numFmtId="0" fontId="83" fillId="0" borderId="43" xfId="0" applyFont="1" applyBorder="1" applyAlignment="1">
      <alignment vertical="center" wrapText="1"/>
    </xf>
    <xf numFmtId="0" fontId="81" fillId="34" borderId="47" xfId="0" applyFont="1" applyFill="1" applyBorder="1" applyAlignment="1">
      <alignment horizontal="left" vertical="center" wrapText="1"/>
    </xf>
    <xf numFmtId="0" fontId="79" fillId="34" borderId="48" xfId="0" applyFont="1" applyFill="1" applyBorder="1" applyAlignment="1">
      <alignment horizontal="left" vertical="center" wrapText="1"/>
    </xf>
    <xf numFmtId="0" fontId="81" fillId="34" borderId="33" xfId="0" applyFont="1" applyFill="1" applyBorder="1" applyAlignment="1">
      <alignment horizontal="left" vertical="top" wrapText="1"/>
    </xf>
    <xf numFmtId="0" fontId="81" fillId="34" borderId="44" xfId="0" applyFont="1" applyFill="1" applyBorder="1" applyAlignment="1">
      <alignment horizontal="left" vertical="top" wrapText="1"/>
    </xf>
    <xf numFmtId="0" fontId="14" fillId="0" borderId="49" xfId="0" applyFont="1" applyBorder="1" applyAlignment="1">
      <alignment vertical="center" wrapText="1"/>
    </xf>
    <xf numFmtId="0" fontId="14" fillId="0" borderId="50" xfId="0" applyFont="1" applyBorder="1" applyAlignment="1">
      <alignment vertical="center" wrapText="1"/>
    </xf>
    <xf numFmtId="0" fontId="1" fillId="0" borderId="50" xfId="0" applyFont="1" applyBorder="1" applyAlignment="1">
      <alignment vertical="center" wrapText="1"/>
    </xf>
    <xf numFmtId="0" fontId="81" fillId="0" borderId="47" xfId="0" applyFont="1" applyBorder="1" applyAlignment="1">
      <alignment horizontal="left" vertical="center" wrapText="1"/>
    </xf>
    <xf numFmtId="0" fontId="79" fillId="0" borderId="48" xfId="0" applyFont="1" applyBorder="1" applyAlignment="1">
      <alignment horizontal="left"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80" fillId="33" borderId="33" xfId="0" applyFont="1" applyFill="1" applyBorder="1" applyAlignment="1">
      <alignment horizontal="left" vertical="top"/>
    </xf>
    <xf numFmtId="0" fontId="81" fillId="34" borderId="10" xfId="0" applyFont="1" applyFill="1" applyBorder="1" applyAlignment="1">
      <alignment vertical="top" wrapText="1"/>
    </xf>
    <xf numFmtId="0" fontId="79" fillId="34" borderId="45" xfId="0" applyFont="1" applyFill="1" applyBorder="1" applyAlignment="1">
      <alignment vertical="top" wrapText="1"/>
    </xf>
    <xf numFmtId="0" fontId="14" fillId="0" borderId="30" xfId="0" applyFont="1" applyBorder="1" applyAlignment="1">
      <alignment vertical="center" wrapText="1"/>
    </xf>
    <xf numFmtId="0" fontId="2" fillId="0" borderId="10" xfId="0" applyFont="1" applyBorder="1" applyAlignment="1">
      <alignment vertical="center" wrapText="1"/>
    </xf>
    <xf numFmtId="0" fontId="78" fillId="0" borderId="33" xfId="0" applyFont="1" applyBorder="1" applyAlignment="1">
      <alignment vertical="center"/>
    </xf>
    <xf numFmtId="0" fontId="79" fillId="0" borderId="44" xfId="0" applyFont="1" applyBorder="1" applyAlignment="1">
      <alignment vertical="center"/>
    </xf>
    <xf numFmtId="0" fontId="14" fillId="34" borderId="30" xfId="0" applyFont="1" applyFill="1" applyBorder="1" applyAlignment="1">
      <alignment horizontal="left" vertical="center" wrapText="1"/>
    </xf>
    <xf numFmtId="0" fontId="0" fillId="0" borderId="10" xfId="0" applyBorder="1" applyAlignment="1">
      <alignment horizontal="left" vertical="center" wrapText="1"/>
    </xf>
    <xf numFmtId="0" fontId="81" fillId="0" borderId="13" xfId="0" applyFont="1" applyBorder="1" applyAlignment="1">
      <alignment vertical="center" wrapText="1"/>
    </xf>
    <xf numFmtId="0" fontId="79" fillId="0" borderId="43" xfId="0" applyFont="1" applyBorder="1" applyAlignment="1">
      <alignment vertical="center" wrapText="1"/>
    </xf>
    <xf numFmtId="0" fontId="80" fillId="34" borderId="39" xfId="0" applyFont="1" applyFill="1" applyBorder="1" applyAlignment="1">
      <alignment horizontal="left" vertical="top"/>
    </xf>
    <xf numFmtId="0" fontId="79" fillId="0" borderId="42" xfId="0" applyFont="1" applyBorder="1" applyAlignment="1">
      <alignment horizontal="left" vertical="top"/>
    </xf>
    <xf numFmtId="0" fontId="12" fillId="0" borderId="53" xfId="0" applyFont="1" applyBorder="1" applyAlignment="1">
      <alignment horizontal="left"/>
    </xf>
    <xf numFmtId="0" fontId="1" fillId="0" borderId="54" xfId="0" applyFont="1" applyBorder="1" applyAlignment="1">
      <alignment horizontal="left"/>
    </xf>
    <xf numFmtId="0" fontId="1" fillId="0" borderId="55" xfId="0" applyFont="1" applyBorder="1" applyAlignment="1">
      <alignment horizontal="left"/>
    </xf>
    <xf numFmtId="0" fontId="7" fillId="0" borderId="35" xfId="0" applyFont="1" applyBorder="1" applyAlignment="1">
      <alignment vertical="center" wrapText="1"/>
    </xf>
    <xf numFmtId="0" fontId="7" fillId="0" borderId="0" xfId="0" applyFont="1" applyBorder="1" applyAlignment="1">
      <alignment vertical="center" wrapText="1"/>
    </xf>
    <xf numFmtId="0" fontId="7" fillId="0" borderId="36" xfId="0" applyFont="1" applyBorder="1" applyAlignment="1">
      <alignment vertical="center" wrapText="1"/>
    </xf>
    <xf numFmtId="0" fontId="0" fillId="0" borderId="0" xfId="0" applyFont="1" applyBorder="1" applyAlignment="1">
      <alignment vertical="center" wrapText="1"/>
    </xf>
    <xf numFmtId="0" fontId="0" fillId="0" borderId="36" xfId="0" applyFont="1" applyBorder="1" applyAlignment="1">
      <alignment vertical="center" wrapText="1"/>
    </xf>
    <xf numFmtId="0" fontId="1" fillId="0" borderId="0" xfId="0" applyFont="1" applyBorder="1" applyAlignment="1">
      <alignment vertical="center"/>
    </xf>
    <xf numFmtId="0" fontId="0" fillId="0" borderId="0" xfId="0" applyBorder="1" applyAlignment="1">
      <alignment vertical="center"/>
    </xf>
    <xf numFmtId="0" fontId="12" fillId="0" borderId="35" xfId="0" applyFont="1" applyBorder="1" applyAlignment="1">
      <alignment horizontal="left" vertical="center"/>
    </xf>
    <xf numFmtId="0" fontId="0" fillId="0" borderId="0" xfId="0" applyBorder="1" applyAlignment="1">
      <alignment horizontal="left" vertical="center"/>
    </xf>
    <xf numFmtId="0" fontId="0" fillId="0" borderId="50" xfId="0" applyFont="1" applyBorder="1" applyAlignment="1">
      <alignment vertical="center" wrapText="1"/>
    </xf>
    <xf numFmtId="0" fontId="81" fillId="0" borderId="33" xfId="0" applyFont="1" applyBorder="1" applyAlignment="1">
      <alignment horizontal="left" vertical="center" wrapText="1"/>
    </xf>
    <xf numFmtId="0" fontId="81" fillId="0" borderId="44" xfId="0" applyFont="1" applyBorder="1" applyAlignment="1">
      <alignment horizontal="left" vertical="center" wrapText="1"/>
    </xf>
    <xf numFmtId="0" fontId="81" fillId="0" borderId="16" xfId="0" applyFont="1" applyBorder="1" applyAlignment="1">
      <alignment horizontal="center" vertical="center" wrapText="1"/>
    </xf>
    <xf numFmtId="0" fontId="79" fillId="0" borderId="56" xfId="0" applyFont="1" applyBorder="1" applyAlignment="1">
      <alignment horizontal="center" vertical="center" wrapText="1"/>
    </xf>
    <xf numFmtId="0" fontId="12" fillId="34" borderId="33"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29" fillId="0" borderId="57"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vertical="center"/>
    </xf>
    <xf numFmtId="0" fontId="14" fillId="0" borderId="49" xfId="0" applyFont="1" applyBorder="1" applyAlignment="1">
      <alignment horizontal="center" vertical="center" wrapText="1"/>
    </xf>
    <xf numFmtId="0" fontId="2" fillId="0" borderId="50" xfId="0" applyFont="1" applyBorder="1" applyAlignment="1">
      <alignment horizontal="center" vertical="center"/>
    </xf>
    <xf numFmtId="0" fontId="16" fillId="0" borderId="0" xfId="0" applyFont="1" applyBorder="1" applyAlignment="1">
      <alignment vertical="center" wrapText="1"/>
    </xf>
    <xf numFmtId="0" fontId="16" fillId="0" borderId="36" xfId="0" applyFont="1" applyBorder="1" applyAlignment="1">
      <alignment vertical="center" wrapText="1"/>
    </xf>
    <xf numFmtId="0" fontId="84" fillId="0" borderId="16" xfId="0" applyFont="1" applyBorder="1" applyAlignment="1">
      <alignment horizontal="center" vertical="center" wrapText="1"/>
    </xf>
    <xf numFmtId="0" fontId="85" fillId="0" borderId="56" xfId="0" applyFont="1" applyBorder="1" applyAlignment="1">
      <alignment horizontal="center" vertical="center" wrapText="1"/>
    </xf>
    <xf numFmtId="0" fontId="0" fillId="0" borderId="36" xfId="0" applyBorder="1" applyAlignment="1">
      <alignment vertical="center"/>
    </xf>
    <xf numFmtId="0" fontId="22" fillId="0" borderId="0" xfId="0" applyFont="1" applyBorder="1" applyAlignment="1">
      <alignment vertical="center" wrapText="1"/>
    </xf>
    <xf numFmtId="0" fontId="22" fillId="0" borderId="36" xfId="0" applyFont="1" applyBorder="1" applyAlignment="1">
      <alignment vertical="center" wrapText="1"/>
    </xf>
    <xf numFmtId="0" fontId="3" fillId="0" borderId="35" xfId="0" applyFont="1" applyBorder="1" applyAlignment="1">
      <alignment horizontal="center" vertical="center"/>
    </xf>
    <xf numFmtId="0" fontId="0" fillId="0" borderId="0" xfId="0" applyBorder="1" applyAlignment="1">
      <alignment horizontal="center" vertical="center"/>
    </xf>
    <xf numFmtId="0" fontId="82" fillId="36" borderId="10" xfId="0" applyFont="1" applyFill="1" applyBorder="1" applyAlignment="1">
      <alignment horizontal="center" vertical="center"/>
    </xf>
    <xf numFmtId="0" fontId="79" fillId="0" borderId="10" xfId="0" applyFont="1" applyBorder="1" applyAlignment="1">
      <alignment vertical="center"/>
    </xf>
    <xf numFmtId="0" fontId="82" fillId="36" borderId="10" xfId="0" applyFont="1" applyFill="1" applyBorder="1" applyAlignment="1">
      <alignment horizontal="center" vertical="center" wrapText="1"/>
    </xf>
    <xf numFmtId="0" fontId="79" fillId="36" borderId="10" xfId="0" applyFont="1" applyFill="1" applyBorder="1" applyAlignment="1">
      <alignment horizontal="center" vertical="center"/>
    </xf>
    <xf numFmtId="0" fontId="14" fillId="33" borderId="60" xfId="0" applyFont="1" applyFill="1" applyBorder="1" applyAlignment="1">
      <alignment horizontal="center" vertical="center" wrapText="1"/>
    </xf>
    <xf numFmtId="0" fontId="14" fillId="33" borderId="61" xfId="0" applyFont="1" applyFill="1" applyBorder="1" applyAlignment="1">
      <alignment horizontal="center" vertical="center" wrapText="1"/>
    </xf>
    <xf numFmtId="0" fontId="12" fillId="0" borderId="0" xfId="0" applyFont="1" applyBorder="1" applyAlignment="1">
      <alignment vertical="center"/>
    </xf>
    <xf numFmtId="0" fontId="12" fillId="0" borderId="36" xfId="0" applyFont="1" applyBorder="1" applyAlignment="1">
      <alignment vertical="center"/>
    </xf>
    <xf numFmtId="0" fontId="0" fillId="0" borderId="44" xfId="0" applyBorder="1" applyAlignment="1">
      <alignment horizontal="left" vertical="center" wrapText="1"/>
    </xf>
    <xf numFmtId="0" fontId="12" fillId="0" borderId="33"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7" fillId="34" borderId="35" xfId="0" applyFont="1" applyFill="1" applyBorder="1" applyAlignment="1">
      <alignment horizontal="left" vertical="center" wrapText="1"/>
    </xf>
    <xf numFmtId="0" fontId="0" fillId="0" borderId="36" xfId="0" applyBorder="1" applyAlignment="1">
      <alignment horizontal="left" vertical="center"/>
    </xf>
    <xf numFmtId="0" fontId="81" fillId="0" borderId="34" xfId="0" applyFont="1" applyBorder="1" applyAlignment="1">
      <alignment horizontal="center" vertical="top"/>
    </xf>
    <xf numFmtId="0" fontId="81" fillId="0" borderId="37" xfId="0" applyFont="1" applyBorder="1" applyAlignment="1">
      <alignment horizontal="center" vertical="top"/>
    </xf>
    <xf numFmtId="0" fontId="15" fillId="0" borderId="35" xfId="0" applyFont="1" applyBorder="1" applyAlignment="1">
      <alignment horizontal="center" vertical="center"/>
    </xf>
    <xf numFmtId="0" fontId="82" fillId="0" borderId="10" xfId="0" applyFont="1" applyBorder="1" applyAlignment="1">
      <alignment vertical="top" wrapText="1"/>
    </xf>
    <xf numFmtId="0" fontId="0" fillId="34" borderId="0" xfId="0" applyFill="1" applyBorder="1" applyAlignment="1">
      <alignment horizontal="left" vertical="center"/>
    </xf>
    <xf numFmtId="0" fontId="0" fillId="34" borderId="36" xfId="0" applyFill="1" applyBorder="1" applyAlignment="1">
      <alignment horizontal="left" vertical="center"/>
    </xf>
    <xf numFmtId="0" fontId="7" fillId="0" borderId="35" xfId="0" applyFont="1" applyFill="1" applyBorder="1" applyAlignment="1">
      <alignment horizontal="left" vertical="center" wrapText="1"/>
    </xf>
    <xf numFmtId="0" fontId="14" fillId="0" borderId="62" xfId="0" applyFont="1" applyBorder="1" applyAlignment="1">
      <alignment vertical="center" wrapText="1"/>
    </xf>
    <xf numFmtId="0" fontId="0" fillId="0" borderId="63" xfId="0" applyFont="1" applyBorder="1" applyAlignment="1">
      <alignment vertical="center" wrapText="1"/>
    </xf>
    <xf numFmtId="0" fontId="2" fillId="0" borderId="63" xfId="0" applyFont="1" applyBorder="1" applyAlignment="1">
      <alignment vertical="center" wrapText="1"/>
    </xf>
    <xf numFmtId="0" fontId="12" fillId="0" borderId="0" xfId="0" applyFont="1" applyBorder="1" applyAlignment="1">
      <alignment vertical="center" wrapText="1"/>
    </xf>
    <xf numFmtId="0" fontId="12" fillId="0" borderId="36" xfId="0" applyFont="1" applyBorder="1" applyAlignment="1">
      <alignment vertical="center" wrapText="1"/>
    </xf>
    <xf numFmtId="0" fontId="81" fillId="0" borderId="10" xfId="0" applyFont="1" applyFill="1" applyBorder="1" applyAlignment="1">
      <alignment horizontal="left" vertical="center" wrapText="1"/>
    </xf>
    <xf numFmtId="0" fontId="79" fillId="0" borderId="45" xfId="0" applyFont="1" applyFill="1" applyBorder="1" applyAlignment="1">
      <alignment horizontal="left" vertical="center" wrapText="1"/>
    </xf>
    <xf numFmtId="0" fontId="81" fillId="34" borderId="33" xfId="0" applyFont="1" applyFill="1" applyBorder="1" applyAlignment="1">
      <alignment horizontal="left" vertical="center" wrapText="1"/>
    </xf>
    <xf numFmtId="0" fontId="81" fillId="34" borderId="44" xfId="0" applyFont="1" applyFill="1" applyBorder="1" applyAlignment="1">
      <alignment horizontal="left" vertical="center" wrapText="1"/>
    </xf>
    <xf numFmtId="0" fontId="79" fillId="34" borderId="44" xfId="0" applyFont="1" applyFill="1" applyBorder="1" applyAlignment="1">
      <alignment horizontal="left" vertical="center" wrapText="1"/>
    </xf>
    <xf numFmtId="0" fontId="81" fillId="0" borderId="10" xfId="0" applyFont="1" applyBorder="1" applyAlignment="1">
      <alignment horizontal="left" vertical="top" wrapText="1"/>
    </xf>
    <xf numFmtId="0" fontId="79" fillId="0" borderId="45" xfId="0" applyFont="1" applyBorder="1" applyAlignment="1">
      <alignment horizontal="left" vertical="top" wrapText="1"/>
    </xf>
    <xf numFmtId="0" fontId="83" fillId="0" borderId="16" xfId="0" applyFont="1" applyBorder="1" applyAlignment="1">
      <alignment vertical="center" wrapText="1"/>
    </xf>
    <xf numFmtId="0" fontId="83" fillId="0" borderId="56" xfId="0" applyFont="1" applyBorder="1" applyAlignment="1">
      <alignment vertical="center" wrapText="1"/>
    </xf>
    <xf numFmtId="0" fontId="81" fillId="34" borderId="10" xfId="0" applyFont="1" applyFill="1" applyBorder="1" applyAlignment="1">
      <alignment horizontal="left" vertical="top" wrapText="1"/>
    </xf>
    <xf numFmtId="0" fontId="79" fillId="34" borderId="45" xfId="0" applyFont="1" applyFill="1" applyBorder="1" applyAlignment="1">
      <alignment horizontal="left" vertical="top" wrapText="1"/>
    </xf>
    <xf numFmtId="0" fontId="81" fillId="0" borderId="19" xfId="0" applyFont="1" applyFill="1" applyBorder="1" applyAlignment="1">
      <alignment vertical="center" wrapText="1"/>
    </xf>
    <xf numFmtId="0" fontId="0" fillId="0" borderId="56" xfId="0" applyBorder="1" applyAlignment="1">
      <alignment vertical="center" wrapText="1"/>
    </xf>
    <xf numFmtId="0" fontId="12" fillId="0" borderId="13" xfId="0" applyFont="1" applyBorder="1" applyAlignment="1">
      <alignment vertical="center" wrapText="1"/>
    </xf>
    <xf numFmtId="0" fontId="0" fillId="0" borderId="43" xfId="0" applyFont="1" applyBorder="1" applyAlignment="1">
      <alignment vertical="center" wrapText="1"/>
    </xf>
    <xf numFmtId="0" fontId="2" fillId="33" borderId="61" xfId="0" applyFont="1" applyFill="1" applyBorder="1" applyAlignment="1">
      <alignment horizontal="center" vertical="center" wrapText="1"/>
    </xf>
    <xf numFmtId="0" fontId="81" fillId="0" borderId="39" xfId="0" applyFont="1" applyBorder="1" applyAlignment="1">
      <alignment vertical="center" wrapText="1"/>
    </xf>
    <xf numFmtId="0" fontId="79" fillId="0" borderId="42" xfId="0" applyFont="1" applyBorder="1" applyAlignment="1">
      <alignment vertical="center" wrapText="1"/>
    </xf>
    <xf numFmtId="0" fontId="80" fillId="33" borderId="28" xfId="0" applyFont="1" applyFill="1" applyBorder="1" applyAlignment="1">
      <alignment horizontal="left" vertical="top"/>
    </xf>
    <xf numFmtId="0" fontId="79" fillId="0" borderId="64" xfId="0" applyFont="1" applyBorder="1" applyAlignment="1">
      <alignment horizontal="left" vertical="top"/>
    </xf>
    <xf numFmtId="0" fontId="2" fillId="33" borderId="34" xfId="0" applyFont="1" applyFill="1" applyBorder="1" applyAlignment="1">
      <alignment horizontal="center" vertical="center" wrapText="1"/>
    </xf>
    <xf numFmtId="0" fontId="83" fillId="0" borderId="21" xfId="0" applyFont="1" applyBorder="1" applyAlignment="1">
      <alignment vertical="center" wrapText="1"/>
    </xf>
    <xf numFmtId="0" fontId="83" fillId="0" borderId="37" xfId="0" applyFont="1" applyBorder="1" applyAlignment="1">
      <alignment vertical="center" wrapText="1"/>
    </xf>
    <xf numFmtId="0" fontId="79" fillId="0" borderId="44" xfId="0" applyFont="1" applyBorder="1" applyAlignment="1">
      <alignment horizontal="left" vertical="center" wrapText="1"/>
    </xf>
    <xf numFmtId="0" fontId="79" fillId="0" borderId="33" xfId="0" applyFont="1" applyBorder="1" applyAlignment="1">
      <alignment vertical="center"/>
    </xf>
    <xf numFmtId="0" fontId="0" fillId="0" borderId="44" xfId="0" applyBorder="1" applyAlignment="1">
      <alignment vertical="center"/>
    </xf>
    <xf numFmtId="0" fontId="81" fillId="34" borderId="10" xfId="0" applyFont="1" applyFill="1" applyBorder="1" applyAlignment="1">
      <alignment vertical="center" wrapText="1"/>
    </xf>
    <xf numFmtId="0" fontId="0" fillId="34" borderId="45" xfId="0" applyFill="1" applyBorder="1" applyAlignment="1">
      <alignment vertical="center" wrapText="1"/>
    </xf>
    <xf numFmtId="0" fontId="81" fillId="34" borderId="65" xfId="0" applyFont="1" applyFill="1" applyBorder="1" applyAlignment="1">
      <alignment vertical="center" wrapText="1"/>
    </xf>
    <xf numFmtId="0" fontId="81" fillId="34" borderId="66" xfId="0" applyFont="1" applyFill="1" applyBorder="1" applyAlignment="1">
      <alignment vertical="center" wrapText="1"/>
    </xf>
    <xf numFmtId="0" fontId="81" fillId="34" borderId="33" xfId="0" applyFont="1" applyFill="1" applyBorder="1" applyAlignment="1">
      <alignment vertical="center" wrapText="1"/>
    </xf>
    <xf numFmtId="0" fontId="0" fillId="34" borderId="44" xfId="0" applyFill="1" applyBorder="1" applyAlignment="1">
      <alignment vertical="center" wrapText="1"/>
    </xf>
    <xf numFmtId="0" fontId="81" fillId="34" borderId="19" xfId="0" applyFont="1" applyFill="1" applyBorder="1" applyAlignment="1">
      <alignment vertical="center" wrapText="1"/>
    </xf>
    <xf numFmtId="0" fontId="0" fillId="34" borderId="56" xfId="0" applyFill="1" applyBorder="1" applyAlignment="1">
      <alignment vertical="center" wrapText="1"/>
    </xf>
    <xf numFmtId="0" fontId="12" fillId="34" borderId="13" xfId="0" applyFont="1" applyFill="1" applyBorder="1" applyAlignment="1">
      <alignment vertical="center" wrapText="1"/>
    </xf>
    <xf numFmtId="0" fontId="0" fillId="34" borderId="43" xfId="0" applyFont="1" applyFill="1" applyBorder="1" applyAlignment="1">
      <alignment vertical="center" wrapText="1"/>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千分位 2" xfId="34"/>
    <cellStyle name="千分位 3" xfId="35"/>
    <cellStyle name="千分位 3 2"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9"/>
  <sheetViews>
    <sheetView tabSelected="1" zoomScale="90" zoomScaleNormal="90" zoomScaleSheetLayoutView="100" workbookViewId="0" topLeftCell="A1">
      <selection activeCell="E205" sqref="E205"/>
    </sheetView>
  </sheetViews>
  <sheetFormatPr defaultColWidth="9.00390625" defaultRowHeight="16.5"/>
  <cols>
    <col min="1" max="1" width="15.625" style="0" customWidth="1"/>
    <col min="2" max="2" width="33.375" style="0" customWidth="1"/>
    <col min="3" max="4" width="21.75390625" style="0" customWidth="1"/>
    <col min="5" max="5" width="21.75390625" style="60" customWidth="1"/>
    <col min="6" max="6" width="21.75390625" style="0" customWidth="1"/>
    <col min="7" max="7" width="21.75390625" style="74" customWidth="1"/>
    <col min="8" max="8" width="21.75390625" style="0" customWidth="1"/>
    <col min="9" max="9" width="15.625" style="50" customWidth="1"/>
    <col min="10" max="10" width="8.875" style="66" customWidth="1"/>
    <col min="11" max="11" width="12.50390625" style="66" customWidth="1"/>
  </cols>
  <sheetData>
    <row r="1" spans="1:11" ht="25.5">
      <c r="A1" s="248" t="s">
        <v>119</v>
      </c>
      <c r="B1" s="249"/>
      <c r="C1" s="249"/>
      <c r="D1" s="249"/>
      <c r="E1" s="249"/>
      <c r="F1" s="249"/>
      <c r="G1" s="249"/>
      <c r="H1" s="249"/>
      <c r="I1" s="249"/>
      <c r="J1" s="249"/>
      <c r="K1" s="250"/>
    </row>
    <row r="2" spans="1:11" ht="25.5">
      <c r="A2" s="260" t="s">
        <v>9</v>
      </c>
      <c r="B2" s="261"/>
      <c r="C2" s="261"/>
      <c r="D2" s="261"/>
      <c r="E2" s="261"/>
      <c r="F2" s="261"/>
      <c r="G2" s="261"/>
      <c r="H2" s="261"/>
      <c r="I2" s="261"/>
      <c r="J2" s="261"/>
      <c r="K2" s="257"/>
    </row>
    <row r="3" spans="1:11" ht="19.5">
      <c r="A3" s="277" t="s">
        <v>254</v>
      </c>
      <c r="B3" s="261"/>
      <c r="C3" s="261"/>
      <c r="D3" s="261"/>
      <c r="E3" s="261"/>
      <c r="F3" s="261"/>
      <c r="G3" s="261"/>
      <c r="H3" s="261"/>
      <c r="I3" s="261"/>
      <c r="J3" s="261"/>
      <c r="K3" s="257"/>
    </row>
    <row r="4" spans="1:11" ht="30" customHeight="1">
      <c r="A4" s="177" t="s">
        <v>21</v>
      </c>
      <c r="B4" s="178"/>
      <c r="C4" s="178"/>
      <c r="D4" s="178"/>
      <c r="E4" s="178"/>
      <c r="F4" s="178"/>
      <c r="G4" s="178"/>
      <c r="H4" s="178"/>
      <c r="I4" s="178"/>
      <c r="J4" s="178"/>
      <c r="K4" s="179"/>
    </row>
    <row r="5" spans="1:11" ht="30" customHeight="1">
      <c r="A5" s="177" t="s">
        <v>207</v>
      </c>
      <c r="B5" s="178"/>
      <c r="C5" s="178"/>
      <c r="D5" s="178"/>
      <c r="E5" s="178"/>
      <c r="F5" s="178"/>
      <c r="G5" s="178"/>
      <c r="H5" s="178"/>
      <c r="I5" s="178"/>
      <c r="J5" s="178"/>
      <c r="K5" s="179"/>
    </row>
    <row r="6" spans="1:11" ht="30" customHeight="1">
      <c r="A6" s="177" t="s">
        <v>208</v>
      </c>
      <c r="B6" s="178"/>
      <c r="C6" s="178"/>
      <c r="D6" s="178"/>
      <c r="E6" s="178"/>
      <c r="F6" s="178"/>
      <c r="G6" s="178"/>
      <c r="H6" s="178"/>
      <c r="I6" s="178"/>
      <c r="J6" s="178"/>
      <c r="K6" s="179"/>
    </row>
    <row r="7" spans="1:11" ht="30" customHeight="1">
      <c r="A7" s="177" t="s">
        <v>237</v>
      </c>
      <c r="B7" s="178"/>
      <c r="C7" s="178"/>
      <c r="D7" s="178"/>
      <c r="E7" s="178"/>
      <c r="F7" s="178"/>
      <c r="G7" s="178"/>
      <c r="H7" s="178"/>
      <c r="I7" s="178"/>
      <c r="J7" s="178"/>
      <c r="K7" s="179"/>
    </row>
    <row r="8" spans="1:11" ht="30" customHeight="1">
      <c r="A8" s="177" t="s">
        <v>209</v>
      </c>
      <c r="B8" s="178"/>
      <c r="C8" s="178"/>
      <c r="D8" s="178"/>
      <c r="E8" s="178"/>
      <c r="F8" s="178"/>
      <c r="G8" s="178"/>
      <c r="H8" s="178"/>
      <c r="I8" s="178"/>
      <c r="J8" s="178"/>
      <c r="K8" s="179"/>
    </row>
    <row r="9" spans="1:11" ht="30" customHeight="1">
      <c r="A9" s="177" t="s">
        <v>244</v>
      </c>
      <c r="B9" s="178"/>
      <c r="C9" s="178"/>
      <c r="D9" s="178"/>
      <c r="E9" s="178"/>
      <c r="F9" s="178"/>
      <c r="G9" s="178"/>
      <c r="H9" s="178"/>
      <c r="I9" s="178"/>
      <c r="J9" s="178"/>
      <c r="K9" s="179"/>
    </row>
    <row r="10" spans="1:11" ht="11.25" customHeight="1">
      <c r="A10" s="75"/>
      <c r="B10" s="76"/>
      <c r="C10" s="76"/>
      <c r="D10" s="76"/>
      <c r="E10" s="76"/>
      <c r="F10" s="76"/>
      <c r="G10" s="76"/>
      <c r="H10" s="76"/>
      <c r="I10" s="76"/>
      <c r="J10" s="76"/>
      <c r="K10" s="77"/>
    </row>
    <row r="11" spans="1:11" ht="30" customHeight="1">
      <c r="A11" s="75"/>
      <c r="B11" s="264" t="s">
        <v>210</v>
      </c>
      <c r="C11" s="265"/>
      <c r="D11" s="262" t="s">
        <v>211</v>
      </c>
      <c r="E11" s="265"/>
      <c r="F11" s="262" t="s">
        <v>212</v>
      </c>
      <c r="G11" s="262" t="s">
        <v>213</v>
      </c>
      <c r="H11" s="263"/>
      <c r="I11" s="76"/>
      <c r="J11" s="76"/>
      <c r="K11" s="77"/>
    </row>
    <row r="12" spans="1:11" ht="30" customHeight="1">
      <c r="A12" s="75"/>
      <c r="B12" s="159" t="s">
        <v>214</v>
      </c>
      <c r="C12" s="159" t="s">
        <v>215</v>
      </c>
      <c r="D12" s="159" t="s">
        <v>214</v>
      </c>
      <c r="E12" s="159" t="s">
        <v>215</v>
      </c>
      <c r="F12" s="263"/>
      <c r="G12" s="263"/>
      <c r="H12" s="263"/>
      <c r="I12" s="76"/>
      <c r="J12" s="76"/>
      <c r="K12" s="77"/>
    </row>
    <row r="13" spans="1:11" ht="30" customHeight="1">
      <c r="A13" s="75"/>
      <c r="B13" s="160" t="s">
        <v>216</v>
      </c>
      <c r="C13" s="161">
        <v>850000000</v>
      </c>
      <c r="D13" s="160" t="s">
        <v>217</v>
      </c>
      <c r="E13" s="162">
        <v>50000000</v>
      </c>
      <c r="F13" s="163">
        <f>C13-E13</f>
        <v>800000000</v>
      </c>
      <c r="G13" s="278" t="s">
        <v>228</v>
      </c>
      <c r="H13" s="278"/>
      <c r="I13" s="76"/>
      <c r="J13" s="76"/>
      <c r="K13" s="77"/>
    </row>
    <row r="14" spans="1:11" ht="30" customHeight="1">
      <c r="A14" s="75"/>
      <c r="B14" s="160"/>
      <c r="C14" s="161"/>
      <c r="D14" s="160" t="s">
        <v>218</v>
      </c>
      <c r="E14" s="162">
        <v>30000000</v>
      </c>
      <c r="F14" s="163">
        <f>F13-E14</f>
        <v>770000000</v>
      </c>
      <c r="G14" s="278"/>
      <c r="H14" s="278"/>
      <c r="I14" s="76"/>
      <c r="J14" s="76"/>
      <c r="K14" s="77"/>
    </row>
    <row r="15" spans="1:11" ht="30" customHeight="1">
      <c r="A15" s="75"/>
      <c r="B15" s="160"/>
      <c r="C15" s="161"/>
      <c r="D15" s="160" t="s">
        <v>219</v>
      </c>
      <c r="E15" s="162">
        <v>20000000</v>
      </c>
      <c r="F15" s="163">
        <f aca="true" t="shared" si="0" ref="F15:F23">F14-E15</f>
        <v>750000000</v>
      </c>
      <c r="G15" s="278"/>
      <c r="H15" s="278"/>
      <c r="I15" s="76"/>
      <c r="J15" s="76"/>
      <c r="K15" s="77"/>
    </row>
    <row r="16" spans="1:11" ht="30" customHeight="1">
      <c r="A16" s="75"/>
      <c r="B16" s="160"/>
      <c r="C16" s="161"/>
      <c r="D16" s="160" t="s">
        <v>220</v>
      </c>
      <c r="E16" s="162">
        <v>50000000</v>
      </c>
      <c r="F16" s="163">
        <f t="shared" si="0"/>
        <v>700000000</v>
      </c>
      <c r="G16" s="278"/>
      <c r="H16" s="278"/>
      <c r="I16" s="76"/>
      <c r="J16" s="76"/>
      <c r="K16" s="77"/>
    </row>
    <row r="17" spans="1:11" ht="30" customHeight="1">
      <c r="A17" s="75"/>
      <c r="B17" s="160"/>
      <c r="C17" s="161"/>
      <c r="D17" s="160" t="s">
        <v>221</v>
      </c>
      <c r="E17" s="162">
        <v>60000000</v>
      </c>
      <c r="F17" s="163">
        <f t="shared" si="0"/>
        <v>640000000</v>
      </c>
      <c r="G17" s="278"/>
      <c r="H17" s="278"/>
      <c r="I17" s="76"/>
      <c r="J17" s="76"/>
      <c r="K17" s="77"/>
    </row>
    <row r="18" spans="1:11" ht="30" customHeight="1">
      <c r="A18" s="75"/>
      <c r="B18" s="160"/>
      <c r="C18" s="161"/>
      <c r="D18" s="160" t="s">
        <v>222</v>
      </c>
      <c r="E18" s="162">
        <v>30000000</v>
      </c>
      <c r="F18" s="163">
        <f t="shared" si="0"/>
        <v>610000000</v>
      </c>
      <c r="G18" s="278"/>
      <c r="H18" s="278"/>
      <c r="I18" s="76"/>
      <c r="J18" s="76"/>
      <c r="K18" s="77"/>
    </row>
    <row r="19" spans="1:11" ht="30" customHeight="1">
      <c r="A19" s="75"/>
      <c r="B19" s="160"/>
      <c r="C19" s="161"/>
      <c r="D19" s="160" t="s">
        <v>223</v>
      </c>
      <c r="E19" s="162">
        <v>60000000</v>
      </c>
      <c r="F19" s="163">
        <f t="shared" si="0"/>
        <v>550000000</v>
      </c>
      <c r="G19" s="278"/>
      <c r="H19" s="278"/>
      <c r="I19" s="76"/>
      <c r="J19" s="76"/>
      <c r="K19" s="77"/>
    </row>
    <row r="20" spans="1:11" ht="30" customHeight="1">
      <c r="A20" s="75"/>
      <c r="B20" s="160"/>
      <c r="C20" s="161"/>
      <c r="D20" s="160" t="s">
        <v>224</v>
      </c>
      <c r="E20" s="162">
        <v>40000000</v>
      </c>
      <c r="F20" s="163">
        <f t="shared" si="0"/>
        <v>510000000</v>
      </c>
      <c r="G20" s="278"/>
      <c r="H20" s="278"/>
      <c r="I20" s="76"/>
      <c r="J20" s="76"/>
      <c r="K20" s="77"/>
    </row>
    <row r="21" spans="1:11" ht="30" customHeight="1">
      <c r="A21" s="75"/>
      <c r="B21" s="160"/>
      <c r="C21" s="161"/>
      <c r="D21" s="160" t="s">
        <v>225</v>
      </c>
      <c r="E21" s="162">
        <v>70000000</v>
      </c>
      <c r="F21" s="163">
        <f t="shared" si="0"/>
        <v>440000000</v>
      </c>
      <c r="G21" s="278"/>
      <c r="H21" s="278"/>
      <c r="I21" s="76"/>
      <c r="J21" s="76"/>
      <c r="K21" s="77"/>
    </row>
    <row r="22" spans="1:11" ht="30" customHeight="1">
      <c r="A22" s="75"/>
      <c r="B22" s="160"/>
      <c r="C22" s="161"/>
      <c r="D22" s="160" t="s">
        <v>226</v>
      </c>
      <c r="E22" s="162">
        <v>70000000</v>
      </c>
      <c r="F22" s="163">
        <f t="shared" si="0"/>
        <v>370000000</v>
      </c>
      <c r="G22" s="278"/>
      <c r="H22" s="278"/>
      <c r="I22" s="76"/>
      <c r="J22" s="76"/>
      <c r="K22" s="77"/>
    </row>
    <row r="23" spans="1:11" ht="30" customHeight="1">
      <c r="A23" s="75"/>
      <c r="B23" s="160"/>
      <c r="C23" s="160"/>
      <c r="D23" s="160" t="s">
        <v>227</v>
      </c>
      <c r="E23" s="162">
        <v>70000000</v>
      </c>
      <c r="F23" s="163">
        <f t="shared" si="0"/>
        <v>300000000</v>
      </c>
      <c r="G23" s="278"/>
      <c r="H23" s="278"/>
      <c r="I23" s="76"/>
      <c r="J23" s="76"/>
      <c r="K23" s="77"/>
    </row>
    <row r="24" spans="1:11" ht="46.5" customHeight="1">
      <c r="A24" s="75"/>
      <c r="B24" s="175" t="s">
        <v>229</v>
      </c>
      <c r="C24" s="175"/>
      <c r="D24" s="175"/>
      <c r="E24" s="175"/>
      <c r="F24" s="175"/>
      <c r="G24" s="176"/>
      <c r="H24" s="176"/>
      <c r="I24" s="76"/>
      <c r="J24" s="76"/>
      <c r="K24" s="77"/>
    </row>
    <row r="25" spans="1:11" ht="19.5">
      <c r="A25" s="100" t="s">
        <v>258</v>
      </c>
      <c r="B25" s="84"/>
      <c r="C25" s="84"/>
      <c r="D25" s="84"/>
      <c r="E25" s="57"/>
      <c r="F25" s="84"/>
      <c r="G25" s="78"/>
      <c r="H25" s="84"/>
      <c r="I25" s="124"/>
      <c r="J25" s="149"/>
      <c r="K25" s="150"/>
    </row>
    <row r="26" spans="1:11" ht="19.5">
      <c r="A26" s="100" t="s">
        <v>230</v>
      </c>
      <c r="B26" s="84"/>
      <c r="C26" s="84"/>
      <c r="D26" s="84"/>
      <c r="E26" s="57"/>
      <c r="F26" s="84"/>
      <c r="G26" s="78"/>
      <c r="H26" s="84"/>
      <c r="I26" s="124"/>
      <c r="J26" s="149"/>
      <c r="K26" s="150"/>
    </row>
    <row r="27" spans="1:11" ht="19.5" customHeight="1">
      <c r="A27" s="177" t="s">
        <v>287</v>
      </c>
      <c r="B27" s="238"/>
      <c r="C27" s="238"/>
      <c r="D27" s="238"/>
      <c r="E27" s="238"/>
      <c r="F27" s="238"/>
      <c r="G27" s="238"/>
      <c r="H27" s="238"/>
      <c r="I27" s="238"/>
      <c r="J27" s="238"/>
      <c r="K27" s="257"/>
    </row>
    <row r="28" spans="1:11" ht="27" customHeight="1">
      <c r="A28" s="172" t="s">
        <v>186</v>
      </c>
      <c r="B28" s="173"/>
      <c r="C28" s="173"/>
      <c r="D28" s="173"/>
      <c r="E28" s="173"/>
      <c r="F28" s="173"/>
      <c r="G28" s="173"/>
      <c r="H28" s="173"/>
      <c r="I28" s="173"/>
      <c r="J28" s="173"/>
      <c r="K28" s="174"/>
    </row>
    <row r="29" spans="1:11" ht="27" customHeight="1">
      <c r="A29" s="172" t="s">
        <v>259</v>
      </c>
      <c r="B29" s="173"/>
      <c r="C29" s="173"/>
      <c r="D29" s="173"/>
      <c r="E29" s="173"/>
      <c r="F29" s="173"/>
      <c r="G29" s="173"/>
      <c r="H29" s="173"/>
      <c r="I29" s="173"/>
      <c r="J29" s="173"/>
      <c r="K29" s="174"/>
    </row>
    <row r="30" spans="1:11" ht="27" customHeight="1">
      <c r="A30" s="172" t="s">
        <v>260</v>
      </c>
      <c r="B30" s="173"/>
      <c r="C30" s="173"/>
      <c r="D30" s="173"/>
      <c r="E30" s="173"/>
      <c r="F30" s="173"/>
      <c r="G30" s="173"/>
      <c r="H30" s="173"/>
      <c r="I30" s="173"/>
      <c r="J30" s="173"/>
      <c r="K30" s="174"/>
    </row>
    <row r="31" spans="1:11" ht="27" customHeight="1">
      <c r="A31" s="281" t="s">
        <v>261</v>
      </c>
      <c r="B31" s="240"/>
      <c r="C31" s="240"/>
      <c r="D31" s="240"/>
      <c r="E31" s="240"/>
      <c r="F31" s="240"/>
      <c r="G31" s="240"/>
      <c r="H31" s="240"/>
      <c r="I31" s="240"/>
      <c r="J31" s="240"/>
      <c r="K31" s="274"/>
    </row>
    <row r="32" spans="1:11" ht="27" customHeight="1">
      <c r="A32" s="273" t="s">
        <v>262</v>
      </c>
      <c r="B32" s="279"/>
      <c r="C32" s="279"/>
      <c r="D32" s="279"/>
      <c r="E32" s="279"/>
      <c r="F32" s="279"/>
      <c r="G32" s="279"/>
      <c r="H32" s="279"/>
      <c r="I32" s="279"/>
      <c r="J32" s="279"/>
      <c r="K32" s="280"/>
    </row>
    <row r="33" spans="1:11" ht="27" customHeight="1">
      <c r="A33" s="273" t="s">
        <v>263</v>
      </c>
      <c r="B33" s="240"/>
      <c r="C33" s="240"/>
      <c r="D33" s="240"/>
      <c r="E33" s="240"/>
      <c r="F33" s="240"/>
      <c r="G33" s="240"/>
      <c r="H33" s="240"/>
      <c r="I33" s="240"/>
      <c r="J33" s="240"/>
      <c r="K33" s="274"/>
    </row>
    <row r="34" spans="1:11" ht="30" customHeight="1">
      <c r="A34" s="177" t="s">
        <v>120</v>
      </c>
      <c r="B34" s="238"/>
      <c r="C34" s="238"/>
      <c r="D34" s="238"/>
      <c r="E34" s="238"/>
      <c r="F34" s="238"/>
      <c r="G34" s="238"/>
      <c r="H34" s="238"/>
      <c r="I34" s="238"/>
      <c r="J34" s="238"/>
      <c r="K34" s="257"/>
    </row>
    <row r="35" spans="1:11" ht="31.5" customHeight="1">
      <c r="A35" s="177" t="s">
        <v>264</v>
      </c>
      <c r="B35" s="253"/>
      <c r="C35" s="253"/>
      <c r="D35" s="253"/>
      <c r="E35" s="253"/>
      <c r="F35" s="253"/>
      <c r="G35" s="253"/>
      <c r="H35" s="253"/>
      <c r="I35" s="253"/>
      <c r="J35" s="253"/>
      <c r="K35" s="254"/>
    </row>
    <row r="36" spans="1:11" ht="24" customHeight="1">
      <c r="A36" s="100" t="s">
        <v>231</v>
      </c>
      <c r="B36" s="84"/>
      <c r="C36" s="84"/>
      <c r="D36" s="84"/>
      <c r="E36" s="57"/>
      <c r="F36" s="84"/>
      <c r="G36" s="78"/>
      <c r="H36" s="84"/>
      <c r="I36" s="124"/>
      <c r="J36" s="149"/>
      <c r="K36" s="150"/>
    </row>
    <row r="37" spans="1:11" s="3" customFormat="1" ht="27" customHeight="1">
      <c r="A37" s="232" t="s">
        <v>128</v>
      </c>
      <c r="B37" s="268"/>
      <c r="C37" s="268"/>
      <c r="D37" s="268"/>
      <c r="E37" s="268"/>
      <c r="F37" s="268"/>
      <c r="G37" s="268"/>
      <c r="H37" s="268"/>
      <c r="I37" s="268"/>
      <c r="J37" s="268"/>
      <c r="K37" s="269"/>
    </row>
    <row r="38" spans="1:11" s="3" customFormat="1" ht="29.25" customHeight="1">
      <c r="A38" s="232" t="s">
        <v>127</v>
      </c>
      <c r="B38" s="285"/>
      <c r="C38" s="285"/>
      <c r="D38" s="285"/>
      <c r="E38" s="285"/>
      <c r="F38" s="285"/>
      <c r="G38" s="285"/>
      <c r="H38" s="285"/>
      <c r="I38" s="285"/>
      <c r="J38" s="285"/>
      <c r="K38" s="286"/>
    </row>
    <row r="39" spans="1:11" s="3" customFormat="1" ht="45" customHeight="1">
      <c r="A39" s="232" t="s">
        <v>265</v>
      </c>
      <c r="B39" s="235"/>
      <c r="C39" s="235"/>
      <c r="D39" s="235"/>
      <c r="E39" s="235"/>
      <c r="F39" s="235"/>
      <c r="G39" s="235"/>
      <c r="H39" s="235"/>
      <c r="I39" s="235"/>
      <c r="J39" s="235"/>
      <c r="K39" s="236"/>
    </row>
    <row r="40" spans="1:11" s="3" customFormat="1" ht="30" customHeight="1">
      <c r="A40" s="232" t="s">
        <v>22</v>
      </c>
      <c r="B40" s="235"/>
      <c r="C40" s="235"/>
      <c r="D40" s="235"/>
      <c r="E40" s="235"/>
      <c r="F40" s="235"/>
      <c r="G40" s="235"/>
      <c r="H40" s="235"/>
      <c r="I40" s="235"/>
      <c r="J40" s="235"/>
      <c r="K40" s="236"/>
    </row>
    <row r="41" spans="1:11" s="3" customFormat="1" ht="57" customHeight="1">
      <c r="A41" s="232" t="s">
        <v>23</v>
      </c>
      <c r="B41" s="258"/>
      <c r="C41" s="258"/>
      <c r="D41" s="258"/>
      <c r="E41" s="258"/>
      <c r="F41" s="258"/>
      <c r="G41" s="258"/>
      <c r="H41" s="258"/>
      <c r="I41" s="258"/>
      <c r="J41" s="258"/>
      <c r="K41" s="259"/>
    </row>
    <row r="42" spans="1:11" ht="19.5">
      <c r="A42" s="102" t="s">
        <v>232</v>
      </c>
      <c r="B42" s="86"/>
      <c r="C42" s="87"/>
      <c r="D42" s="88"/>
      <c r="E42" s="58"/>
      <c r="F42" s="88"/>
      <c r="G42" s="166"/>
      <c r="H42" s="88"/>
      <c r="I42" s="125"/>
      <c r="J42" s="275" t="s">
        <v>12</v>
      </c>
      <c r="K42" s="276"/>
    </row>
    <row r="43" spans="1:11" ht="50.25" customHeight="1">
      <c r="A43" s="251" t="s">
        <v>13</v>
      </c>
      <c r="B43" s="252"/>
      <c r="C43" s="93" t="s">
        <v>1</v>
      </c>
      <c r="D43" s="94" t="s">
        <v>59</v>
      </c>
      <c r="E43" s="61" t="s">
        <v>200</v>
      </c>
      <c r="F43" s="95" t="s">
        <v>60</v>
      </c>
      <c r="G43" s="95" t="s">
        <v>61</v>
      </c>
      <c r="H43" s="96" t="s">
        <v>62</v>
      </c>
      <c r="I43" s="126" t="s">
        <v>63</v>
      </c>
      <c r="J43" s="255" t="s">
        <v>290</v>
      </c>
      <c r="K43" s="256"/>
    </row>
    <row r="44" spans="1:11" ht="31.5" customHeight="1">
      <c r="A44" s="209" t="s">
        <v>14</v>
      </c>
      <c r="B44" s="241"/>
      <c r="C44" s="85"/>
      <c r="D44" s="89"/>
      <c r="E44" s="62"/>
      <c r="F44" s="90"/>
      <c r="G44" s="90"/>
      <c r="H44" s="91"/>
      <c r="I44" s="127"/>
      <c r="J44" s="244"/>
      <c r="K44" s="245"/>
    </row>
    <row r="45" spans="1:11" ht="31.5" customHeight="1">
      <c r="A45" s="282" t="s">
        <v>15</v>
      </c>
      <c r="B45" s="283"/>
      <c r="C45" s="97"/>
      <c r="D45" s="97"/>
      <c r="E45" s="59"/>
      <c r="F45" s="98"/>
      <c r="G45" s="167"/>
      <c r="H45" s="97"/>
      <c r="I45" s="128"/>
      <c r="J45" s="203"/>
      <c r="K45" s="204"/>
    </row>
    <row r="46" spans="1:11" ht="48" customHeight="1">
      <c r="A46" s="103" t="s">
        <v>25</v>
      </c>
      <c r="B46" s="117" t="s">
        <v>49</v>
      </c>
      <c r="C46" s="4">
        <v>10630000</v>
      </c>
      <c r="D46" s="4">
        <v>291931</v>
      </c>
      <c r="E46" s="4">
        <v>2793836</v>
      </c>
      <c r="F46" s="4">
        <v>2414138</v>
      </c>
      <c r="G46" s="37">
        <f>5040095+90000</f>
        <v>5130095</v>
      </c>
      <c r="H46" s="4">
        <f>SUM(D46:G46)</f>
        <v>10630000</v>
      </c>
      <c r="I46" s="129">
        <f>H46/C46</f>
        <v>1</v>
      </c>
      <c r="J46" s="271"/>
      <c r="K46" s="272"/>
    </row>
    <row r="47" spans="1:11" ht="50.25" customHeight="1">
      <c r="A47" s="103" t="s">
        <v>26</v>
      </c>
      <c r="B47" s="117" t="s">
        <v>50</v>
      </c>
      <c r="C47" s="4">
        <v>300000</v>
      </c>
      <c r="D47" s="4">
        <v>0</v>
      </c>
      <c r="E47" s="4">
        <v>0</v>
      </c>
      <c r="F47" s="4">
        <v>181700</v>
      </c>
      <c r="G47" s="37">
        <v>118300</v>
      </c>
      <c r="H47" s="4">
        <f aca="true" t="shared" si="1" ref="H47:H77">SUM(D47:G47)</f>
        <v>300000</v>
      </c>
      <c r="I47" s="129">
        <f aca="true" t="shared" si="2" ref="I47:I78">H47/C47</f>
        <v>1</v>
      </c>
      <c r="J47" s="186"/>
      <c r="K47" s="187"/>
    </row>
    <row r="48" spans="1:11" ht="50.25" customHeight="1">
      <c r="A48" s="103" t="s">
        <v>27</v>
      </c>
      <c r="B48" s="92" t="s">
        <v>51</v>
      </c>
      <c r="C48" s="109">
        <v>420000</v>
      </c>
      <c r="D48" s="4">
        <v>0</v>
      </c>
      <c r="E48" s="4">
        <v>0</v>
      </c>
      <c r="F48" s="4">
        <v>282051</v>
      </c>
      <c r="G48" s="37">
        <v>137949</v>
      </c>
      <c r="H48" s="4">
        <f t="shared" si="1"/>
        <v>420000</v>
      </c>
      <c r="I48" s="129">
        <f t="shared" si="2"/>
        <v>1</v>
      </c>
      <c r="J48" s="186"/>
      <c r="K48" s="187"/>
    </row>
    <row r="49" spans="1:11" ht="147" customHeight="1">
      <c r="A49" s="103" t="s">
        <v>28</v>
      </c>
      <c r="B49" s="118" t="s">
        <v>129</v>
      </c>
      <c r="C49" s="4">
        <f>6555000-140000-25000-779490</f>
        <v>5610510</v>
      </c>
      <c r="D49" s="4">
        <v>0</v>
      </c>
      <c r="E49" s="4">
        <v>810533</v>
      </c>
      <c r="F49" s="4">
        <f>775102+116800+15000+15900+101839</f>
        <v>1024641</v>
      </c>
      <c r="G49" s="37">
        <v>3768875</v>
      </c>
      <c r="H49" s="4">
        <f t="shared" si="1"/>
        <v>5604049</v>
      </c>
      <c r="I49" s="129">
        <f t="shared" si="2"/>
        <v>0.9988484112852486</v>
      </c>
      <c r="J49" s="242" t="s">
        <v>266</v>
      </c>
      <c r="K49" s="243"/>
    </row>
    <row r="50" spans="1:11" ht="102" customHeight="1">
      <c r="A50" s="103" t="s">
        <v>29</v>
      </c>
      <c r="B50" s="118" t="s">
        <v>197</v>
      </c>
      <c r="C50" s="4">
        <f>10250000-1950000+12500</f>
        <v>8312500</v>
      </c>
      <c r="D50" s="4">
        <v>261655</v>
      </c>
      <c r="E50" s="4">
        <v>261752</v>
      </c>
      <c r="F50" s="4">
        <v>562108</v>
      </c>
      <c r="G50" s="37">
        <f>5206491+31900+390000+811000+17910+77000+291770</f>
        <v>6826071</v>
      </c>
      <c r="H50" s="4">
        <f t="shared" si="1"/>
        <v>7911586</v>
      </c>
      <c r="I50" s="129">
        <f t="shared" si="2"/>
        <v>0.9517697443609022</v>
      </c>
      <c r="J50" s="188" t="s">
        <v>267</v>
      </c>
      <c r="K50" s="189"/>
    </row>
    <row r="51" spans="1:11" ht="142.5" customHeight="1">
      <c r="A51" s="103" t="s">
        <v>30</v>
      </c>
      <c r="B51" s="114" t="s">
        <v>52</v>
      </c>
      <c r="C51" s="4">
        <f>1463000-1303000</f>
        <v>160000</v>
      </c>
      <c r="D51" s="4">
        <v>0</v>
      </c>
      <c r="E51" s="4">
        <v>0</v>
      </c>
      <c r="F51" s="4">
        <v>0</v>
      </c>
      <c r="G51" s="37">
        <v>0</v>
      </c>
      <c r="H51" s="4">
        <f t="shared" si="1"/>
        <v>0</v>
      </c>
      <c r="I51" s="129">
        <f t="shared" si="2"/>
        <v>0</v>
      </c>
      <c r="J51" s="188" t="s">
        <v>296</v>
      </c>
      <c r="K51" s="189"/>
    </row>
    <row r="52" spans="1:11" ht="66" customHeight="1">
      <c r="A52" s="103" t="s">
        <v>31</v>
      </c>
      <c r="B52" s="117" t="s">
        <v>53</v>
      </c>
      <c r="C52" s="4">
        <v>7879000</v>
      </c>
      <c r="D52" s="4">
        <v>0</v>
      </c>
      <c r="E52" s="4">
        <v>1411483</v>
      </c>
      <c r="F52" s="4">
        <f>1387846+169260</f>
        <v>1557106</v>
      </c>
      <c r="G52" s="37">
        <v>4906411</v>
      </c>
      <c r="H52" s="4">
        <f t="shared" si="1"/>
        <v>7875000</v>
      </c>
      <c r="I52" s="129">
        <f t="shared" si="2"/>
        <v>0.9994923213605788</v>
      </c>
      <c r="J52" s="287"/>
      <c r="K52" s="288"/>
    </row>
    <row r="53" spans="1:11" ht="117" customHeight="1">
      <c r="A53" s="168" t="s">
        <v>32</v>
      </c>
      <c r="B53" s="169" t="s">
        <v>135</v>
      </c>
      <c r="C53" s="32">
        <f>1100000-12500-73606</f>
        <v>1013894</v>
      </c>
      <c r="D53" s="32">
        <v>0</v>
      </c>
      <c r="E53" s="32">
        <v>37061</v>
      </c>
      <c r="F53" s="32">
        <v>175048</v>
      </c>
      <c r="G53" s="68">
        <v>801785</v>
      </c>
      <c r="H53" s="32">
        <f t="shared" si="1"/>
        <v>1013894</v>
      </c>
      <c r="I53" s="170">
        <f t="shared" si="2"/>
        <v>1</v>
      </c>
      <c r="J53" s="289" t="s">
        <v>268</v>
      </c>
      <c r="K53" s="290"/>
    </row>
    <row r="54" spans="1:11" ht="153" customHeight="1">
      <c r="A54" s="103" t="s">
        <v>33</v>
      </c>
      <c r="B54" s="117" t="s">
        <v>54</v>
      </c>
      <c r="C54" s="4">
        <v>400000</v>
      </c>
      <c r="D54" s="4">
        <v>0</v>
      </c>
      <c r="E54" s="4">
        <v>0</v>
      </c>
      <c r="F54" s="4">
        <v>0</v>
      </c>
      <c r="G54" s="37">
        <v>238855</v>
      </c>
      <c r="H54" s="4">
        <f t="shared" si="1"/>
        <v>238855</v>
      </c>
      <c r="I54" s="129">
        <f t="shared" si="2"/>
        <v>0.5971375</v>
      </c>
      <c r="J54" s="246" t="s">
        <v>297</v>
      </c>
      <c r="K54" s="247"/>
    </row>
    <row r="55" spans="1:11" ht="131.25" customHeight="1">
      <c r="A55" s="103" t="s">
        <v>34</v>
      </c>
      <c r="B55" s="117" t="s">
        <v>130</v>
      </c>
      <c r="C55" s="4">
        <v>2200000</v>
      </c>
      <c r="D55" s="4">
        <v>0</v>
      </c>
      <c r="E55" s="4">
        <v>8956</v>
      </c>
      <c r="F55" s="4">
        <v>704353</v>
      </c>
      <c r="G55" s="37">
        <v>891408</v>
      </c>
      <c r="H55" s="4">
        <f t="shared" si="1"/>
        <v>1604717</v>
      </c>
      <c r="I55" s="129">
        <f t="shared" si="2"/>
        <v>0.7294168181818181</v>
      </c>
      <c r="J55" s="188" t="s">
        <v>298</v>
      </c>
      <c r="K55" s="189"/>
    </row>
    <row r="56" spans="1:11" ht="57.75" customHeight="1">
      <c r="A56" s="103" t="s">
        <v>35</v>
      </c>
      <c r="B56" s="117" t="s">
        <v>131</v>
      </c>
      <c r="C56" s="4">
        <v>3012000</v>
      </c>
      <c r="D56" s="4">
        <v>0</v>
      </c>
      <c r="E56" s="4">
        <v>0</v>
      </c>
      <c r="F56" s="4">
        <v>467510</v>
      </c>
      <c r="G56" s="37">
        <v>2544490</v>
      </c>
      <c r="H56" s="4">
        <f t="shared" si="1"/>
        <v>3012000</v>
      </c>
      <c r="I56" s="129">
        <f t="shared" si="2"/>
        <v>1</v>
      </c>
      <c r="J56" s="242"/>
      <c r="K56" s="243"/>
    </row>
    <row r="57" spans="1:11" ht="57.75" customHeight="1">
      <c r="A57" s="103" t="s">
        <v>36</v>
      </c>
      <c r="B57" s="117" t="s">
        <v>136</v>
      </c>
      <c r="C57" s="4">
        <v>180000</v>
      </c>
      <c r="D57" s="4">
        <v>0</v>
      </c>
      <c r="E57" s="4">
        <v>58880</v>
      </c>
      <c r="F57" s="4">
        <v>58880</v>
      </c>
      <c r="G57" s="37">
        <v>62240</v>
      </c>
      <c r="H57" s="4">
        <f t="shared" si="1"/>
        <v>180000</v>
      </c>
      <c r="I57" s="129">
        <f t="shared" si="2"/>
        <v>1</v>
      </c>
      <c r="J57" s="186"/>
      <c r="K57" s="187"/>
    </row>
    <row r="58" spans="1:11" ht="50.25" customHeight="1">
      <c r="A58" s="103" t="s">
        <v>37</v>
      </c>
      <c r="B58" s="117" t="s">
        <v>137</v>
      </c>
      <c r="C58" s="4">
        <v>300000</v>
      </c>
      <c r="D58" s="4">
        <v>0</v>
      </c>
      <c r="E58" s="4">
        <v>0</v>
      </c>
      <c r="F58" s="4">
        <v>122500</v>
      </c>
      <c r="G58" s="37">
        <v>79561</v>
      </c>
      <c r="H58" s="4">
        <f t="shared" si="1"/>
        <v>202061</v>
      </c>
      <c r="I58" s="129">
        <f t="shared" si="2"/>
        <v>0.6735366666666667</v>
      </c>
      <c r="J58" s="188" t="s">
        <v>238</v>
      </c>
      <c r="K58" s="189"/>
    </row>
    <row r="59" spans="1:11" ht="57.75" customHeight="1">
      <c r="A59" s="103" t="s">
        <v>38</v>
      </c>
      <c r="B59" s="117" t="s">
        <v>138</v>
      </c>
      <c r="C59" s="4">
        <v>500000</v>
      </c>
      <c r="D59" s="4">
        <v>0</v>
      </c>
      <c r="E59" s="4">
        <v>0</v>
      </c>
      <c r="F59" s="4">
        <v>146050</v>
      </c>
      <c r="G59" s="37">
        <v>353950</v>
      </c>
      <c r="H59" s="4">
        <f t="shared" si="1"/>
        <v>500000</v>
      </c>
      <c r="I59" s="129">
        <f t="shared" si="2"/>
        <v>1</v>
      </c>
      <c r="J59" s="186"/>
      <c r="K59" s="187"/>
    </row>
    <row r="60" spans="1:11" ht="53.25" customHeight="1">
      <c r="A60" s="103" t="s">
        <v>39</v>
      </c>
      <c r="B60" s="117" t="s">
        <v>132</v>
      </c>
      <c r="C60" s="4">
        <v>1368000</v>
      </c>
      <c r="D60" s="4">
        <v>0</v>
      </c>
      <c r="E60" s="4">
        <v>1368000</v>
      </c>
      <c r="F60" s="4">
        <v>0</v>
      </c>
      <c r="G60" s="37">
        <v>0</v>
      </c>
      <c r="H60" s="4">
        <f t="shared" si="1"/>
        <v>1368000</v>
      </c>
      <c r="I60" s="129">
        <f t="shared" si="2"/>
        <v>1</v>
      </c>
      <c r="J60" s="242"/>
      <c r="K60" s="243"/>
    </row>
    <row r="61" spans="1:11" ht="55.5" customHeight="1">
      <c r="A61" s="103" t="s">
        <v>40</v>
      </c>
      <c r="B61" s="117" t="s">
        <v>133</v>
      </c>
      <c r="C61" s="4">
        <v>150000</v>
      </c>
      <c r="D61" s="4">
        <v>0</v>
      </c>
      <c r="E61" s="4">
        <v>18000</v>
      </c>
      <c r="F61" s="4">
        <v>12000</v>
      </c>
      <c r="G61" s="37">
        <v>27000</v>
      </c>
      <c r="H61" s="4">
        <f t="shared" si="1"/>
        <v>57000</v>
      </c>
      <c r="I61" s="129">
        <f t="shared" si="2"/>
        <v>0.38</v>
      </c>
      <c r="J61" s="188" t="s">
        <v>239</v>
      </c>
      <c r="K61" s="189"/>
    </row>
    <row r="62" spans="1:11" ht="62.25" customHeight="1">
      <c r="A62" s="103" t="s">
        <v>41</v>
      </c>
      <c r="B62" s="117" t="s">
        <v>55</v>
      </c>
      <c r="C62" s="4">
        <v>560000</v>
      </c>
      <c r="D62" s="4">
        <v>339000</v>
      </c>
      <c r="E62" s="4">
        <v>221000</v>
      </c>
      <c r="F62" s="4">
        <v>0</v>
      </c>
      <c r="G62" s="37">
        <v>0</v>
      </c>
      <c r="H62" s="4">
        <f t="shared" si="1"/>
        <v>560000</v>
      </c>
      <c r="I62" s="129">
        <f t="shared" si="2"/>
        <v>1</v>
      </c>
      <c r="J62" s="311"/>
      <c r="K62" s="312"/>
    </row>
    <row r="63" spans="1:11" ht="63" customHeight="1">
      <c r="A63" s="103" t="s">
        <v>42</v>
      </c>
      <c r="B63" s="117" t="s">
        <v>134</v>
      </c>
      <c r="C63" s="4">
        <v>200000</v>
      </c>
      <c r="D63" s="4">
        <v>0</v>
      </c>
      <c r="E63" s="4">
        <v>0</v>
      </c>
      <c r="F63" s="4">
        <v>197398</v>
      </c>
      <c r="G63" s="37">
        <v>0</v>
      </c>
      <c r="H63" s="4">
        <f t="shared" si="1"/>
        <v>197398</v>
      </c>
      <c r="I63" s="129">
        <f t="shared" si="2"/>
        <v>0.98699</v>
      </c>
      <c r="J63" s="186"/>
      <c r="K63" s="187"/>
    </row>
    <row r="64" spans="1:11" ht="72" customHeight="1">
      <c r="A64" s="103" t="s">
        <v>43</v>
      </c>
      <c r="B64" s="119" t="s">
        <v>139</v>
      </c>
      <c r="C64" s="4">
        <v>1000000</v>
      </c>
      <c r="D64" s="4">
        <v>0</v>
      </c>
      <c r="E64" s="4">
        <v>238665</v>
      </c>
      <c r="F64" s="4">
        <v>244726</v>
      </c>
      <c r="G64" s="37">
        <v>506609</v>
      </c>
      <c r="H64" s="4">
        <f t="shared" si="1"/>
        <v>990000</v>
      </c>
      <c r="I64" s="129">
        <f t="shared" si="2"/>
        <v>0.99</v>
      </c>
      <c r="J64" s="186"/>
      <c r="K64" s="187"/>
    </row>
    <row r="65" spans="1:11" ht="84" customHeight="1">
      <c r="A65" s="103" t="s">
        <v>44</v>
      </c>
      <c r="B65" s="115" t="s">
        <v>140</v>
      </c>
      <c r="C65" s="123">
        <v>4100000</v>
      </c>
      <c r="D65" s="4">
        <v>202955</v>
      </c>
      <c r="E65" s="4">
        <v>702192</v>
      </c>
      <c r="F65" s="4">
        <v>660274</v>
      </c>
      <c r="G65" s="37">
        <v>2534579</v>
      </c>
      <c r="H65" s="4">
        <f t="shared" si="1"/>
        <v>4100000</v>
      </c>
      <c r="I65" s="129">
        <f t="shared" si="2"/>
        <v>1</v>
      </c>
      <c r="J65" s="186"/>
      <c r="K65" s="187"/>
    </row>
    <row r="66" spans="1:11" ht="66.75" customHeight="1">
      <c r="A66" s="103" t="s">
        <v>45</v>
      </c>
      <c r="B66" s="119" t="s">
        <v>56</v>
      </c>
      <c r="C66" s="4">
        <v>4300000</v>
      </c>
      <c r="D66" s="4">
        <v>572036</v>
      </c>
      <c r="E66" s="4">
        <v>964222</v>
      </c>
      <c r="F66" s="4">
        <v>974996</v>
      </c>
      <c r="G66" s="37">
        <v>1788746</v>
      </c>
      <c r="H66" s="4">
        <f t="shared" si="1"/>
        <v>4300000</v>
      </c>
      <c r="I66" s="129">
        <f t="shared" si="2"/>
        <v>1</v>
      </c>
      <c r="J66" s="186"/>
      <c r="K66" s="187"/>
    </row>
    <row r="67" spans="1:11" ht="54" customHeight="1">
      <c r="A67" s="103" t="s">
        <v>46</v>
      </c>
      <c r="B67" s="119" t="s">
        <v>145</v>
      </c>
      <c r="C67" s="4">
        <v>3940000</v>
      </c>
      <c r="D67" s="32">
        <v>0</v>
      </c>
      <c r="E67" s="32">
        <v>1143091</v>
      </c>
      <c r="F67" s="32">
        <v>546774</v>
      </c>
      <c r="G67" s="68">
        <v>2250135</v>
      </c>
      <c r="H67" s="4">
        <f t="shared" si="1"/>
        <v>3940000</v>
      </c>
      <c r="I67" s="129">
        <f t="shared" si="2"/>
        <v>1</v>
      </c>
      <c r="J67" s="242"/>
      <c r="K67" s="243"/>
    </row>
    <row r="68" spans="1:11" ht="72" customHeight="1">
      <c r="A68" s="103" t="s">
        <v>47</v>
      </c>
      <c r="B68" s="119" t="s">
        <v>141</v>
      </c>
      <c r="C68" s="4">
        <v>900000</v>
      </c>
      <c r="D68" s="4">
        <v>46069</v>
      </c>
      <c r="E68" s="4">
        <v>210457</v>
      </c>
      <c r="F68" s="4">
        <v>201144</v>
      </c>
      <c r="G68" s="37">
        <v>442330</v>
      </c>
      <c r="H68" s="4">
        <f t="shared" si="1"/>
        <v>900000</v>
      </c>
      <c r="I68" s="129">
        <f t="shared" si="2"/>
        <v>1</v>
      </c>
      <c r="J68" s="186"/>
      <c r="K68" s="187"/>
    </row>
    <row r="69" spans="1:11" ht="57" customHeight="1">
      <c r="A69" s="103" t="s">
        <v>48</v>
      </c>
      <c r="B69" s="119" t="s">
        <v>142</v>
      </c>
      <c r="C69" s="4">
        <v>800000</v>
      </c>
      <c r="D69" s="4">
        <v>48995</v>
      </c>
      <c r="E69" s="4">
        <v>171336</v>
      </c>
      <c r="F69" s="4">
        <v>140285</v>
      </c>
      <c r="G69" s="37">
        <v>439384</v>
      </c>
      <c r="H69" s="4">
        <f t="shared" si="1"/>
        <v>800000</v>
      </c>
      <c r="I69" s="129">
        <f t="shared" si="2"/>
        <v>1</v>
      </c>
      <c r="J69" s="186"/>
      <c r="K69" s="187"/>
    </row>
    <row r="70" spans="1:11" ht="75.75" customHeight="1">
      <c r="A70" s="103" t="s">
        <v>125</v>
      </c>
      <c r="B70" s="115" t="s">
        <v>143</v>
      </c>
      <c r="C70" s="44">
        <v>1200000</v>
      </c>
      <c r="D70" s="4">
        <v>366088</v>
      </c>
      <c r="E70" s="4">
        <v>0</v>
      </c>
      <c r="F70" s="4">
        <v>305947</v>
      </c>
      <c r="G70" s="37">
        <f>497965+29500</f>
        <v>527465</v>
      </c>
      <c r="H70" s="4">
        <f t="shared" si="1"/>
        <v>1199500</v>
      </c>
      <c r="I70" s="129">
        <f t="shared" si="2"/>
        <v>0.9995833333333334</v>
      </c>
      <c r="J70" s="186"/>
      <c r="K70" s="187"/>
    </row>
    <row r="71" spans="1:11" ht="78.75" customHeight="1">
      <c r="A71" s="103" t="s">
        <v>126</v>
      </c>
      <c r="B71" s="115" t="s">
        <v>57</v>
      </c>
      <c r="C71" s="44">
        <v>100000</v>
      </c>
      <c r="D71" s="4">
        <v>0</v>
      </c>
      <c r="E71" s="4">
        <v>0</v>
      </c>
      <c r="F71" s="4">
        <v>0</v>
      </c>
      <c r="G71" s="37">
        <v>99440</v>
      </c>
      <c r="H71" s="4">
        <f t="shared" si="1"/>
        <v>99440</v>
      </c>
      <c r="I71" s="129">
        <f t="shared" si="2"/>
        <v>0.9944</v>
      </c>
      <c r="J71" s="289"/>
      <c r="K71" s="291"/>
    </row>
    <row r="72" spans="1:11" ht="56.25" customHeight="1">
      <c r="A72" s="103" t="s">
        <v>144</v>
      </c>
      <c r="B72" s="115" t="s">
        <v>58</v>
      </c>
      <c r="C72" s="44">
        <v>140000</v>
      </c>
      <c r="D72" s="4">
        <v>39592</v>
      </c>
      <c r="E72" s="4">
        <v>0</v>
      </c>
      <c r="F72" s="4">
        <v>89524</v>
      </c>
      <c r="G72" s="37">
        <v>10884</v>
      </c>
      <c r="H72" s="4">
        <f t="shared" si="1"/>
        <v>140000</v>
      </c>
      <c r="I72" s="129">
        <f t="shared" si="2"/>
        <v>1</v>
      </c>
      <c r="J72" s="225"/>
      <c r="K72" s="226"/>
    </row>
    <row r="73" spans="1:11" ht="107.25" customHeight="1">
      <c r="A73" s="141" t="s">
        <v>146</v>
      </c>
      <c r="B73" s="145" t="s">
        <v>205</v>
      </c>
      <c r="C73" s="55">
        <f>35700000-1600000-300000</f>
        <v>33800000</v>
      </c>
      <c r="D73" s="56">
        <v>2365163</v>
      </c>
      <c r="E73" s="56">
        <v>7413163</v>
      </c>
      <c r="F73" s="56">
        <v>7512103</v>
      </c>
      <c r="G73" s="69">
        <v>16509571</v>
      </c>
      <c r="H73" s="56">
        <f t="shared" si="1"/>
        <v>33800000</v>
      </c>
      <c r="I73" s="146">
        <f t="shared" si="2"/>
        <v>1</v>
      </c>
      <c r="J73" s="225" t="s">
        <v>269</v>
      </c>
      <c r="K73" s="226"/>
    </row>
    <row r="74" spans="1:11" ht="133.5" customHeight="1">
      <c r="A74" s="103" t="s">
        <v>191</v>
      </c>
      <c r="B74" s="115" t="s">
        <v>192</v>
      </c>
      <c r="C74" s="44">
        <f>1950000+1303000+779490</f>
        <v>4032490</v>
      </c>
      <c r="D74" s="4">
        <v>0</v>
      </c>
      <c r="E74" s="4">
        <v>0</v>
      </c>
      <c r="F74" s="4">
        <v>0</v>
      </c>
      <c r="G74" s="37">
        <v>4032490</v>
      </c>
      <c r="H74" s="4">
        <f t="shared" si="1"/>
        <v>4032490</v>
      </c>
      <c r="I74" s="129">
        <f t="shared" si="2"/>
        <v>1</v>
      </c>
      <c r="J74" s="292" t="s">
        <v>270</v>
      </c>
      <c r="K74" s="293"/>
    </row>
    <row r="75" spans="1:11" ht="105.75" customHeight="1">
      <c r="A75" s="103" t="s">
        <v>193</v>
      </c>
      <c r="B75" s="115" t="s">
        <v>195</v>
      </c>
      <c r="C75" s="44">
        <v>140000</v>
      </c>
      <c r="D75" s="4">
        <v>0</v>
      </c>
      <c r="E75" s="4">
        <v>0</v>
      </c>
      <c r="F75" s="4">
        <v>0</v>
      </c>
      <c r="G75" s="37">
        <v>115572</v>
      </c>
      <c r="H75" s="4">
        <f t="shared" si="1"/>
        <v>115572</v>
      </c>
      <c r="I75" s="129">
        <f t="shared" si="2"/>
        <v>0.8255142857142858</v>
      </c>
      <c r="J75" s="296" t="s">
        <v>299</v>
      </c>
      <c r="K75" s="297"/>
    </row>
    <row r="76" spans="1:11" ht="87.75" customHeight="1">
      <c r="A76" s="103" t="s">
        <v>194</v>
      </c>
      <c r="B76" s="115" t="s">
        <v>196</v>
      </c>
      <c r="C76" s="44">
        <v>25000</v>
      </c>
      <c r="D76" s="4">
        <v>0</v>
      </c>
      <c r="E76" s="4">
        <v>0</v>
      </c>
      <c r="F76" s="4">
        <v>0</v>
      </c>
      <c r="G76" s="37">
        <v>25000</v>
      </c>
      <c r="H76" s="4">
        <f t="shared" si="1"/>
        <v>25000</v>
      </c>
      <c r="I76" s="129">
        <f t="shared" si="2"/>
        <v>1</v>
      </c>
      <c r="J76" s="186" t="s">
        <v>271</v>
      </c>
      <c r="K76" s="187"/>
    </row>
    <row r="77" spans="1:11" ht="87.75" customHeight="1">
      <c r="A77" s="103" t="s">
        <v>249</v>
      </c>
      <c r="B77" s="115" t="s">
        <v>250</v>
      </c>
      <c r="C77" s="44">
        <v>300000</v>
      </c>
      <c r="D77" s="4"/>
      <c r="E77" s="4"/>
      <c r="F77" s="4"/>
      <c r="G77" s="37">
        <v>300000</v>
      </c>
      <c r="H77" s="4">
        <f t="shared" si="1"/>
        <v>300000</v>
      </c>
      <c r="I77" s="129">
        <f t="shared" si="2"/>
        <v>1</v>
      </c>
      <c r="J77" s="242" t="s">
        <v>251</v>
      </c>
      <c r="K77" s="270"/>
    </row>
    <row r="78" spans="1:11" ht="87.75" customHeight="1">
      <c r="A78" s="103" t="s">
        <v>255</v>
      </c>
      <c r="B78" s="115" t="s">
        <v>256</v>
      </c>
      <c r="C78" s="44">
        <v>73606</v>
      </c>
      <c r="D78" s="4"/>
      <c r="E78" s="4"/>
      <c r="F78" s="4"/>
      <c r="G78" s="37">
        <v>73606</v>
      </c>
      <c r="H78" s="4">
        <v>73606</v>
      </c>
      <c r="I78" s="129">
        <f t="shared" si="2"/>
        <v>1</v>
      </c>
      <c r="J78" s="242" t="s">
        <v>257</v>
      </c>
      <c r="K78" s="270"/>
    </row>
    <row r="79" spans="1:11" ht="31.5" customHeight="1">
      <c r="A79" s="266" t="s">
        <v>6</v>
      </c>
      <c r="B79" s="267"/>
      <c r="C79" s="5">
        <f>SUM(C46:C78)</f>
        <v>98047000</v>
      </c>
      <c r="D79" s="5">
        <f>SUM(D46:D76)</f>
        <v>4533484</v>
      </c>
      <c r="E79" s="5">
        <f>SUM(E46:E76)</f>
        <v>17832627</v>
      </c>
      <c r="F79" s="5">
        <f>SUM(F46:F76)</f>
        <v>18581256</v>
      </c>
      <c r="G79" s="70">
        <f>SUM(G46:G78)</f>
        <v>55542801</v>
      </c>
      <c r="H79" s="67">
        <f>SUM(H46:H78)</f>
        <v>96490168</v>
      </c>
      <c r="I79" s="147">
        <f>H79/C79</f>
        <v>0.9841215743469969</v>
      </c>
      <c r="J79" s="151"/>
      <c r="K79" s="80"/>
    </row>
    <row r="80" spans="1:11" ht="31.5" customHeight="1">
      <c r="A80" s="282" t="s">
        <v>16</v>
      </c>
      <c r="B80" s="284"/>
      <c r="C80" s="6"/>
      <c r="D80" s="6"/>
      <c r="E80" s="7"/>
      <c r="F80" s="8"/>
      <c r="G80" s="71"/>
      <c r="H80" s="9"/>
      <c r="I80" s="130"/>
      <c r="J80" s="294"/>
      <c r="K80" s="295"/>
    </row>
    <row r="81" spans="1:11" ht="135" customHeight="1">
      <c r="A81" s="103" t="s">
        <v>25</v>
      </c>
      <c r="B81" s="112" t="s">
        <v>147</v>
      </c>
      <c r="C81" s="43">
        <v>3500000</v>
      </c>
      <c r="D81" s="15">
        <v>241142</v>
      </c>
      <c r="E81" s="15">
        <v>298413</v>
      </c>
      <c r="F81" s="15">
        <f>246354+63770</f>
        <v>310124</v>
      </c>
      <c r="G81" s="15">
        <v>1383013</v>
      </c>
      <c r="H81" s="15">
        <f>SUM(D81:G81)</f>
        <v>2232692</v>
      </c>
      <c r="I81" s="131">
        <f>H81/C81</f>
        <v>0.637912</v>
      </c>
      <c r="J81" s="315" t="s">
        <v>301</v>
      </c>
      <c r="K81" s="316"/>
    </row>
    <row r="82" spans="1:11" ht="102.75" customHeight="1">
      <c r="A82" s="103" t="s">
        <v>26</v>
      </c>
      <c r="B82" s="112" t="s">
        <v>148</v>
      </c>
      <c r="C82" s="43">
        <v>4500000</v>
      </c>
      <c r="D82" s="15">
        <v>375456</v>
      </c>
      <c r="E82" s="15">
        <v>302176</v>
      </c>
      <c r="F82" s="15">
        <f>1193308+190000</f>
        <v>1383308</v>
      </c>
      <c r="G82" s="15">
        <v>1927593</v>
      </c>
      <c r="H82" s="15">
        <f aca="true" t="shared" si="3" ref="H82:H91">SUM(D82:G82)</f>
        <v>3988533</v>
      </c>
      <c r="I82" s="131">
        <f aca="true" t="shared" si="4" ref="I82:I91">H82/C82</f>
        <v>0.8863406666666667</v>
      </c>
      <c r="J82" s="188" t="s">
        <v>302</v>
      </c>
      <c r="K82" s="189"/>
    </row>
    <row r="83" spans="1:11" ht="130.5" customHeight="1">
      <c r="A83" s="103" t="s">
        <v>27</v>
      </c>
      <c r="B83" s="119" t="s">
        <v>149</v>
      </c>
      <c r="C83" s="43">
        <v>1000000</v>
      </c>
      <c r="D83" s="15">
        <v>0</v>
      </c>
      <c r="E83" s="15">
        <v>195200</v>
      </c>
      <c r="F83" s="15">
        <v>186000</v>
      </c>
      <c r="G83" s="15">
        <v>480947</v>
      </c>
      <c r="H83" s="15">
        <f t="shared" si="3"/>
        <v>862147</v>
      </c>
      <c r="I83" s="131">
        <f t="shared" si="4"/>
        <v>0.862147</v>
      </c>
      <c r="J83" s="188" t="s">
        <v>303</v>
      </c>
      <c r="K83" s="189"/>
    </row>
    <row r="84" spans="1:11" ht="151.5" customHeight="1">
      <c r="A84" s="103" t="s">
        <v>28</v>
      </c>
      <c r="B84" s="119" t="s">
        <v>152</v>
      </c>
      <c r="C84" s="43">
        <v>2000000</v>
      </c>
      <c r="D84" s="15">
        <v>0</v>
      </c>
      <c r="E84" s="4">
        <v>0</v>
      </c>
      <c r="F84" s="15">
        <v>0</v>
      </c>
      <c r="G84" s="15">
        <v>0</v>
      </c>
      <c r="H84" s="15">
        <f t="shared" si="3"/>
        <v>0</v>
      </c>
      <c r="I84" s="131">
        <f t="shared" si="4"/>
        <v>0</v>
      </c>
      <c r="J84" s="317" t="s">
        <v>306</v>
      </c>
      <c r="K84" s="318"/>
    </row>
    <row r="85" spans="1:11" ht="124.5" customHeight="1">
      <c r="A85" s="103" t="s">
        <v>29</v>
      </c>
      <c r="B85" s="112" t="s">
        <v>150</v>
      </c>
      <c r="C85" s="43">
        <v>1600000</v>
      </c>
      <c r="D85" s="148">
        <v>0</v>
      </c>
      <c r="E85" s="36">
        <v>0</v>
      </c>
      <c r="F85" s="15">
        <v>200000</v>
      </c>
      <c r="G85" s="15">
        <v>474740</v>
      </c>
      <c r="H85" s="15">
        <f t="shared" si="3"/>
        <v>674740</v>
      </c>
      <c r="I85" s="131">
        <f t="shared" si="4"/>
        <v>0.4217125</v>
      </c>
      <c r="J85" s="188" t="s">
        <v>304</v>
      </c>
      <c r="K85" s="189"/>
    </row>
    <row r="86" spans="1:11" ht="46.5" customHeight="1">
      <c r="A86" s="103" t="s">
        <v>30</v>
      </c>
      <c r="B86" s="119" t="s">
        <v>151</v>
      </c>
      <c r="C86" s="43">
        <v>5702000</v>
      </c>
      <c r="D86" s="15">
        <v>2921224</v>
      </c>
      <c r="E86" s="15">
        <v>1625362</v>
      </c>
      <c r="F86" s="15">
        <v>0</v>
      </c>
      <c r="G86" s="15">
        <v>1154400</v>
      </c>
      <c r="H86" s="15">
        <f t="shared" si="3"/>
        <v>5700986</v>
      </c>
      <c r="I86" s="131">
        <f t="shared" si="4"/>
        <v>0.99982216766047</v>
      </c>
      <c r="J86" s="186"/>
      <c r="K86" s="187"/>
    </row>
    <row r="87" spans="1:11" ht="68.25" customHeight="1">
      <c r="A87" s="103" t="s">
        <v>31</v>
      </c>
      <c r="B87" s="120" t="s">
        <v>153</v>
      </c>
      <c r="C87" s="43">
        <v>200000</v>
      </c>
      <c r="D87" s="15">
        <v>0</v>
      </c>
      <c r="E87" s="15">
        <v>0</v>
      </c>
      <c r="F87" s="15">
        <v>0</v>
      </c>
      <c r="G87" s="15">
        <v>200000</v>
      </c>
      <c r="H87" s="15">
        <f t="shared" si="3"/>
        <v>200000</v>
      </c>
      <c r="I87" s="131">
        <f t="shared" si="4"/>
        <v>1</v>
      </c>
      <c r="J87" s="289"/>
      <c r="K87" s="291"/>
    </row>
    <row r="88" spans="1:11" ht="54.75" customHeight="1">
      <c r="A88" s="103" t="s">
        <v>32</v>
      </c>
      <c r="B88" s="119" t="s">
        <v>154</v>
      </c>
      <c r="C88" s="43">
        <v>4300000</v>
      </c>
      <c r="D88" s="15">
        <v>555013</v>
      </c>
      <c r="E88" s="15">
        <v>937626</v>
      </c>
      <c r="F88" s="15">
        <v>923004</v>
      </c>
      <c r="G88" s="15">
        <v>1884357</v>
      </c>
      <c r="H88" s="15">
        <f t="shared" si="3"/>
        <v>4300000</v>
      </c>
      <c r="I88" s="131">
        <f t="shared" si="4"/>
        <v>1</v>
      </c>
      <c r="J88" s="186"/>
      <c r="K88" s="187"/>
    </row>
    <row r="89" spans="1:11" ht="56.25" customHeight="1">
      <c r="A89" s="103" t="s">
        <v>33</v>
      </c>
      <c r="B89" s="115" t="s">
        <v>155</v>
      </c>
      <c r="C89" s="44">
        <v>1650000</v>
      </c>
      <c r="D89" s="15">
        <v>0</v>
      </c>
      <c r="E89" s="15">
        <v>432844</v>
      </c>
      <c r="F89" s="15">
        <v>200106</v>
      </c>
      <c r="G89" s="15">
        <v>1017050</v>
      </c>
      <c r="H89" s="15">
        <f t="shared" si="3"/>
        <v>1650000</v>
      </c>
      <c r="I89" s="131">
        <f t="shared" si="4"/>
        <v>1</v>
      </c>
      <c r="J89" s="186"/>
      <c r="K89" s="187"/>
    </row>
    <row r="90" spans="1:11" ht="56.25" customHeight="1">
      <c r="A90" s="103" t="s">
        <v>34</v>
      </c>
      <c r="B90" s="119" t="s">
        <v>245</v>
      </c>
      <c r="C90" s="43">
        <f>2500000+800000</f>
        <v>3300000</v>
      </c>
      <c r="D90" s="15">
        <v>360250</v>
      </c>
      <c r="E90" s="15">
        <v>673925</v>
      </c>
      <c r="F90" s="15">
        <v>823327</v>
      </c>
      <c r="G90" s="15">
        <v>1442498</v>
      </c>
      <c r="H90" s="15">
        <f t="shared" si="3"/>
        <v>3300000</v>
      </c>
      <c r="I90" s="131">
        <f t="shared" si="4"/>
        <v>1</v>
      </c>
      <c r="J90" s="186" t="s">
        <v>246</v>
      </c>
      <c r="K90" s="187"/>
    </row>
    <row r="91" spans="1:11" ht="81.75" customHeight="1">
      <c r="A91" s="103" t="s">
        <v>35</v>
      </c>
      <c r="B91" s="115" t="s">
        <v>247</v>
      </c>
      <c r="C91" s="44">
        <f>4100000-800000</f>
        <v>3300000</v>
      </c>
      <c r="D91" s="15">
        <v>264187</v>
      </c>
      <c r="E91" s="15">
        <v>832188</v>
      </c>
      <c r="F91" s="15">
        <v>732329</v>
      </c>
      <c r="G91" s="15">
        <v>1471296</v>
      </c>
      <c r="H91" s="15">
        <f t="shared" si="3"/>
        <v>3300000</v>
      </c>
      <c r="I91" s="131">
        <f t="shared" si="4"/>
        <v>1</v>
      </c>
      <c r="J91" s="186" t="s">
        <v>272</v>
      </c>
      <c r="K91" s="187"/>
    </row>
    <row r="92" spans="1:11" ht="51" customHeight="1">
      <c r="A92" s="103" t="s">
        <v>36</v>
      </c>
      <c r="B92" s="115" t="s">
        <v>203</v>
      </c>
      <c r="C92" s="44"/>
      <c r="D92" s="15"/>
      <c r="E92" s="15">
        <v>1465450</v>
      </c>
      <c r="F92" s="15">
        <v>0</v>
      </c>
      <c r="G92" s="15">
        <v>0</v>
      </c>
      <c r="H92" s="15">
        <v>1465450</v>
      </c>
      <c r="I92" s="131"/>
      <c r="J92" s="242" t="s">
        <v>202</v>
      </c>
      <c r="K92" s="310"/>
    </row>
    <row r="93" spans="1:11" ht="31.5" customHeight="1">
      <c r="A93" s="266" t="s">
        <v>5</v>
      </c>
      <c r="B93" s="302"/>
      <c r="C93" s="16">
        <f>SUM(C81:C91)</f>
        <v>31052000</v>
      </c>
      <c r="D93" s="16">
        <f>SUM(D81:D91)</f>
        <v>4717272</v>
      </c>
      <c r="E93" s="16">
        <f>SUM(E81:E92)</f>
        <v>6763184</v>
      </c>
      <c r="F93" s="16">
        <f>SUM(F81:F92)</f>
        <v>4758198</v>
      </c>
      <c r="G93" s="16">
        <f>SUM(G81:G92)</f>
        <v>11435894</v>
      </c>
      <c r="H93" s="35">
        <f>SUM(H81:H92)</f>
        <v>27674548</v>
      </c>
      <c r="I93" s="132">
        <f>H93/C93</f>
        <v>0.8912323843874791</v>
      </c>
      <c r="J93" s="152"/>
      <c r="K93" s="81"/>
    </row>
    <row r="94" spans="1:11" ht="31.5" customHeight="1">
      <c r="A94" s="209" t="s">
        <v>17</v>
      </c>
      <c r="B94" s="284"/>
      <c r="C94" s="45"/>
      <c r="D94" s="11"/>
      <c r="E94" s="11"/>
      <c r="F94" s="12"/>
      <c r="G94" s="72"/>
      <c r="H94" s="14"/>
      <c r="I94" s="131"/>
      <c r="J94" s="294"/>
      <c r="K94" s="295"/>
    </row>
    <row r="95" spans="1:11" ht="55.5" customHeight="1">
      <c r="A95" s="103" t="s">
        <v>25</v>
      </c>
      <c r="B95" s="92" t="s">
        <v>64</v>
      </c>
      <c r="C95" s="15">
        <v>250000</v>
      </c>
      <c r="D95" s="15">
        <v>0</v>
      </c>
      <c r="E95" s="15">
        <v>33888</v>
      </c>
      <c r="F95" s="15">
        <v>16560</v>
      </c>
      <c r="G95" s="15">
        <v>156000</v>
      </c>
      <c r="H95" s="15">
        <f>SUM(D95:G95)</f>
        <v>206448</v>
      </c>
      <c r="I95" s="131">
        <f>H95/C95</f>
        <v>0.825792</v>
      </c>
      <c r="J95" s="188" t="s">
        <v>239</v>
      </c>
      <c r="K95" s="189"/>
    </row>
    <row r="96" spans="1:11" ht="46.5" customHeight="1">
      <c r="A96" s="103" t="s">
        <v>26</v>
      </c>
      <c r="B96" s="92" t="s">
        <v>65</v>
      </c>
      <c r="C96" s="15">
        <v>1700000</v>
      </c>
      <c r="D96" s="15">
        <v>137547</v>
      </c>
      <c r="E96" s="15">
        <v>448183</v>
      </c>
      <c r="F96" s="15">
        <v>387818</v>
      </c>
      <c r="G96" s="15">
        <v>702500</v>
      </c>
      <c r="H96" s="15">
        <f aca="true" t="shared" si="5" ref="H96:H116">SUM(D96:G96)</f>
        <v>1676048</v>
      </c>
      <c r="I96" s="131">
        <f aca="true" t="shared" si="6" ref="I96:I116">H96/C96</f>
        <v>0.9859105882352941</v>
      </c>
      <c r="J96" s="300"/>
      <c r="K96" s="301"/>
    </row>
    <row r="97" spans="1:11" ht="72" customHeight="1">
      <c r="A97" s="103" t="s">
        <v>27</v>
      </c>
      <c r="B97" s="92" t="s">
        <v>156</v>
      </c>
      <c r="C97" s="15">
        <v>900000</v>
      </c>
      <c r="D97" s="15">
        <v>782250</v>
      </c>
      <c r="E97" s="15">
        <v>117750</v>
      </c>
      <c r="F97" s="15">
        <v>0</v>
      </c>
      <c r="G97" s="15">
        <v>0</v>
      </c>
      <c r="H97" s="15">
        <f t="shared" si="5"/>
        <v>900000</v>
      </c>
      <c r="I97" s="131">
        <f t="shared" si="6"/>
        <v>1</v>
      </c>
      <c r="J97" s="225"/>
      <c r="K97" s="226"/>
    </row>
    <row r="98" spans="1:11" ht="81" customHeight="1">
      <c r="A98" s="103" t="s">
        <v>28</v>
      </c>
      <c r="B98" s="92" t="s">
        <v>157</v>
      </c>
      <c r="C98" s="108">
        <v>3900000</v>
      </c>
      <c r="D98" s="15">
        <v>0</v>
      </c>
      <c r="E98" s="15">
        <v>1702420</v>
      </c>
      <c r="F98" s="15">
        <v>0</v>
      </c>
      <c r="G98" s="15">
        <v>2000000</v>
      </c>
      <c r="H98" s="15">
        <f t="shared" si="5"/>
        <v>3702420</v>
      </c>
      <c r="I98" s="131">
        <f t="shared" si="6"/>
        <v>0.9493384615384616</v>
      </c>
      <c r="J98" s="190"/>
      <c r="K98" s="191"/>
    </row>
    <row r="99" spans="1:11" ht="63" customHeight="1">
      <c r="A99" s="103" t="s">
        <v>29</v>
      </c>
      <c r="B99" s="121" t="s">
        <v>164</v>
      </c>
      <c r="C99" s="30">
        <v>4100000</v>
      </c>
      <c r="D99" s="15">
        <v>0</v>
      </c>
      <c r="E99" s="15">
        <v>689316</v>
      </c>
      <c r="F99" s="15">
        <v>1101817</v>
      </c>
      <c r="G99" s="15">
        <v>2267789</v>
      </c>
      <c r="H99" s="15">
        <f t="shared" si="5"/>
        <v>4058922</v>
      </c>
      <c r="I99" s="131">
        <f t="shared" si="6"/>
        <v>0.9899809756097561</v>
      </c>
      <c r="J99" s="300"/>
      <c r="K99" s="301"/>
    </row>
    <row r="100" spans="1:11" ht="78" customHeight="1">
      <c r="A100" s="103" t="s">
        <v>30</v>
      </c>
      <c r="B100" s="116" t="s">
        <v>163</v>
      </c>
      <c r="C100" s="15">
        <v>200000</v>
      </c>
      <c r="D100" s="15">
        <v>0</v>
      </c>
      <c r="E100" s="15">
        <v>0</v>
      </c>
      <c r="F100" s="15">
        <v>0</v>
      </c>
      <c r="G100" s="15">
        <v>200000</v>
      </c>
      <c r="H100" s="15">
        <f t="shared" si="5"/>
        <v>200000</v>
      </c>
      <c r="I100" s="131">
        <f t="shared" si="6"/>
        <v>1</v>
      </c>
      <c r="J100" s="298"/>
      <c r="K100" s="299"/>
    </row>
    <row r="101" spans="1:11" ht="69" customHeight="1">
      <c r="A101" s="103" t="s">
        <v>31</v>
      </c>
      <c r="B101" s="92" t="s">
        <v>67</v>
      </c>
      <c r="C101" s="15">
        <v>1870000</v>
      </c>
      <c r="D101" s="15">
        <v>1870000</v>
      </c>
      <c r="E101" s="15">
        <v>0</v>
      </c>
      <c r="F101" s="15">
        <v>0</v>
      </c>
      <c r="G101" s="15">
        <v>0</v>
      </c>
      <c r="H101" s="15">
        <f t="shared" si="5"/>
        <v>1870000</v>
      </c>
      <c r="I101" s="131">
        <f t="shared" si="6"/>
        <v>1</v>
      </c>
      <c r="J101" s="190"/>
      <c r="K101" s="191"/>
    </row>
    <row r="102" spans="1:11" ht="67.5" customHeight="1">
      <c r="A102" s="103" t="s">
        <v>32</v>
      </c>
      <c r="B102" s="92" t="s">
        <v>158</v>
      </c>
      <c r="C102" s="15">
        <v>2000000</v>
      </c>
      <c r="D102" s="15">
        <v>2000000</v>
      </c>
      <c r="E102" s="15">
        <v>0</v>
      </c>
      <c r="F102" s="15">
        <v>0</v>
      </c>
      <c r="G102" s="15">
        <v>0</v>
      </c>
      <c r="H102" s="15">
        <f t="shared" si="5"/>
        <v>2000000</v>
      </c>
      <c r="I102" s="131">
        <f t="shared" si="6"/>
        <v>1</v>
      </c>
      <c r="J102" s="225"/>
      <c r="K102" s="226"/>
    </row>
    <row r="103" spans="1:11" ht="207" customHeight="1">
      <c r="A103" s="103" t="s">
        <v>33</v>
      </c>
      <c r="B103" s="92" t="s">
        <v>68</v>
      </c>
      <c r="C103" s="15">
        <f>29775000+750000</f>
        <v>30525000</v>
      </c>
      <c r="D103" s="15">
        <v>1034443</v>
      </c>
      <c r="E103" s="15">
        <v>9792427</v>
      </c>
      <c r="F103" s="15">
        <f>4918060+1400753</f>
        <v>6318813</v>
      </c>
      <c r="G103" s="15">
        <f>3425783-3150314</f>
        <v>275469</v>
      </c>
      <c r="H103" s="15">
        <f t="shared" si="5"/>
        <v>17421152</v>
      </c>
      <c r="I103" s="131">
        <f t="shared" si="6"/>
        <v>0.5707175102375103</v>
      </c>
      <c r="J103" s="188" t="s">
        <v>305</v>
      </c>
      <c r="K103" s="189"/>
    </row>
    <row r="104" spans="1:11" ht="75.75" customHeight="1">
      <c r="A104" s="103" t="s">
        <v>34</v>
      </c>
      <c r="B104" s="92" t="s">
        <v>69</v>
      </c>
      <c r="C104" s="15">
        <v>500000</v>
      </c>
      <c r="D104" s="15">
        <v>0</v>
      </c>
      <c r="E104" s="15">
        <v>500000</v>
      </c>
      <c r="F104" s="164">
        <v>0</v>
      </c>
      <c r="G104" s="15">
        <v>0</v>
      </c>
      <c r="H104" s="15">
        <f t="shared" si="5"/>
        <v>500000</v>
      </c>
      <c r="I104" s="131">
        <f t="shared" si="6"/>
        <v>1</v>
      </c>
      <c r="J104" s="182"/>
      <c r="K104" s="183"/>
    </row>
    <row r="105" spans="1:11" ht="61.5" customHeight="1">
      <c r="A105" s="103" t="s">
        <v>35</v>
      </c>
      <c r="B105" s="92" t="s">
        <v>66</v>
      </c>
      <c r="C105" s="108">
        <v>2000000</v>
      </c>
      <c r="D105" s="15">
        <v>0</v>
      </c>
      <c r="E105" s="15">
        <v>2000000</v>
      </c>
      <c r="F105" s="15">
        <v>0</v>
      </c>
      <c r="G105" s="15">
        <v>0</v>
      </c>
      <c r="H105" s="15">
        <f t="shared" si="5"/>
        <v>2000000</v>
      </c>
      <c r="I105" s="131">
        <f t="shared" si="6"/>
        <v>1</v>
      </c>
      <c r="J105" s="182"/>
      <c r="K105" s="183"/>
    </row>
    <row r="106" spans="1:11" ht="63" customHeight="1">
      <c r="A106" s="103" t="s">
        <v>36</v>
      </c>
      <c r="B106" s="111" t="s">
        <v>160</v>
      </c>
      <c r="C106" s="15">
        <v>2000000</v>
      </c>
      <c r="D106" s="15">
        <v>0</v>
      </c>
      <c r="E106" s="15">
        <v>0</v>
      </c>
      <c r="F106" s="15">
        <v>2000000</v>
      </c>
      <c r="G106" s="15">
        <v>0</v>
      </c>
      <c r="H106" s="15">
        <f t="shared" si="5"/>
        <v>2000000</v>
      </c>
      <c r="I106" s="131">
        <f t="shared" si="6"/>
        <v>1</v>
      </c>
      <c r="J106" s="298"/>
      <c r="K106" s="299"/>
    </row>
    <row r="107" spans="1:11" ht="184.5" customHeight="1">
      <c r="A107" s="103" t="s">
        <v>37</v>
      </c>
      <c r="B107" s="92" t="s">
        <v>159</v>
      </c>
      <c r="C107" s="15">
        <f>3000000-33000</f>
        <v>2967000</v>
      </c>
      <c r="D107" s="15">
        <v>0</v>
      </c>
      <c r="E107" s="15">
        <v>100000</v>
      </c>
      <c r="F107" s="15">
        <v>0</v>
      </c>
      <c r="G107" s="15">
        <v>1448520</v>
      </c>
      <c r="H107" s="15">
        <f t="shared" si="5"/>
        <v>1548520</v>
      </c>
      <c r="I107" s="131">
        <f t="shared" si="6"/>
        <v>0.5219143916413886</v>
      </c>
      <c r="J107" s="321" t="s">
        <v>311</v>
      </c>
      <c r="K107" s="322"/>
    </row>
    <row r="108" spans="1:11" ht="87.75" customHeight="1">
      <c r="A108" s="103" t="s">
        <v>38</v>
      </c>
      <c r="B108" s="92" t="s">
        <v>236</v>
      </c>
      <c r="C108" s="15">
        <f>94000+250000</f>
        <v>344000</v>
      </c>
      <c r="D108" s="15">
        <v>12975</v>
      </c>
      <c r="E108" s="15">
        <v>14940</v>
      </c>
      <c r="F108" s="15">
        <v>145162</v>
      </c>
      <c r="G108" s="15">
        <v>169500</v>
      </c>
      <c r="H108" s="15">
        <f t="shared" si="5"/>
        <v>342577</v>
      </c>
      <c r="I108" s="131">
        <f t="shared" si="6"/>
        <v>0.9958633720930232</v>
      </c>
      <c r="J108" s="225" t="s">
        <v>273</v>
      </c>
      <c r="K108" s="226"/>
    </row>
    <row r="109" spans="1:11" ht="62.25" customHeight="1">
      <c r="A109" s="103" t="s">
        <v>39</v>
      </c>
      <c r="B109" s="92" t="s">
        <v>161</v>
      </c>
      <c r="C109" s="15">
        <v>120000</v>
      </c>
      <c r="D109" s="15">
        <v>0</v>
      </c>
      <c r="E109" s="15">
        <v>40000</v>
      </c>
      <c r="F109" s="15">
        <v>35000</v>
      </c>
      <c r="G109" s="15">
        <v>35000</v>
      </c>
      <c r="H109" s="15">
        <f t="shared" si="5"/>
        <v>110000</v>
      </c>
      <c r="I109" s="131">
        <f t="shared" si="6"/>
        <v>0.9166666666666666</v>
      </c>
      <c r="J109" s="182"/>
      <c r="K109" s="183"/>
    </row>
    <row r="110" spans="1:11" ht="108" customHeight="1">
      <c r="A110" s="103" t="s">
        <v>40</v>
      </c>
      <c r="B110" s="92" t="s">
        <v>70</v>
      </c>
      <c r="C110" s="15">
        <v>280000</v>
      </c>
      <c r="D110" s="15">
        <v>0</v>
      </c>
      <c r="E110" s="15">
        <v>0</v>
      </c>
      <c r="F110" s="15">
        <v>0</v>
      </c>
      <c r="G110" s="15">
        <v>242000</v>
      </c>
      <c r="H110" s="15">
        <f t="shared" si="5"/>
        <v>242000</v>
      </c>
      <c r="I110" s="131">
        <f t="shared" si="6"/>
        <v>0.8642857142857143</v>
      </c>
      <c r="J110" s="300" t="s">
        <v>307</v>
      </c>
      <c r="K110" s="301"/>
    </row>
    <row r="111" spans="1:11" ht="107.25" customHeight="1">
      <c r="A111" s="103" t="s">
        <v>41</v>
      </c>
      <c r="B111" s="92" t="s">
        <v>162</v>
      </c>
      <c r="C111" s="15">
        <f>542000+110000+33000</f>
        <v>685000</v>
      </c>
      <c r="D111" s="15">
        <v>0</v>
      </c>
      <c r="E111" s="15">
        <v>151250</v>
      </c>
      <c r="F111" s="15">
        <v>195500</v>
      </c>
      <c r="G111" s="15">
        <v>337750</v>
      </c>
      <c r="H111" s="15">
        <f t="shared" si="5"/>
        <v>684500</v>
      </c>
      <c r="I111" s="131">
        <f t="shared" si="6"/>
        <v>0.9992700729927008</v>
      </c>
      <c r="J111" s="225" t="s">
        <v>274</v>
      </c>
      <c r="K111" s="226"/>
    </row>
    <row r="112" spans="1:11" ht="102.75" customHeight="1">
      <c r="A112" s="103" t="s">
        <v>42</v>
      </c>
      <c r="B112" s="113" t="s">
        <v>248</v>
      </c>
      <c r="C112" s="15">
        <f>900000-110000-750000</f>
        <v>40000</v>
      </c>
      <c r="D112" s="15">
        <v>6400</v>
      </c>
      <c r="E112" s="15">
        <v>0</v>
      </c>
      <c r="F112" s="15">
        <v>1600</v>
      </c>
      <c r="G112" s="15">
        <v>10400</v>
      </c>
      <c r="H112" s="15">
        <f t="shared" si="5"/>
        <v>18400</v>
      </c>
      <c r="I112" s="131">
        <f t="shared" si="6"/>
        <v>0.46</v>
      </c>
      <c r="J112" s="182" t="s">
        <v>308</v>
      </c>
      <c r="K112" s="183"/>
    </row>
    <row r="113" spans="1:11" ht="102" customHeight="1">
      <c r="A113" s="103" t="s">
        <v>43</v>
      </c>
      <c r="B113" s="118" t="s">
        <v>235</v>
      </c>
      <c r="C113" s="30">
        <f>480000-250000</f>
        <v>230000</v>
      </c>
      <c r="D113" s="15">
        <v>0</v>
      </c>
      <c r="E113" s="15">
        <v>0</v>
      </c>
      <c r="F113" s="15">
        <v>0</v>
      </c>
      <c r="G113" s="15">
        <v>23310</v>
      </c>
      <c r="H113" s="15">
        <f t="shared" si="5"/>
        <v>23310</v>
      </c>
      <c r="I113" s="131">
        <f t="shared" si="6"/>
        <v>0.10134782608695653</v>
      </c>
      <c r="J113" s="319" t="s">
        <v>310</v>
      </c>
      <c r="K113" s="320"/>
    </row>
    <row r="114" spans="1:11" ht="59.25" customHeight="1">
      <c r="A114" s="103" t="s">
        <v>44</v>
      </c>
      <c r="B114" s="115" t="s">
        <v>71</v>
      </c>
      <c r="C114" s="30">
        <v>1500000</v>
      </c>
      <c r="D114" s="15">
        <v>191410</v>
      </c>
      <c r="E114" s="15">
        <v>194939</v>
      </c>
      <c r="F114" s="15">
        <v>229424</v>
      </c>
      <c r="G114" s="15">
        <v>884227</v>
      </c>
      <c r="H114" s="15">
        <f t="shared" si="5"/>
        <v>1500000</v>
      </c>
      <c r="I114" s="131">
        <f t="shared" si="6"/>
        <v>1</v>
      </c>
      <c r="J114" s="186"/>
      <c r="K114" s="187"/>
    </row>
    <row r="115" spans="1:11" ht="120" customHeight="1">
      <c r="A115" s="103" t="s">
        <v>45</v>
      </c>
      <c r="B115" s="115" t="s">
        <v>206</v>
      </c>
      <c r="C115" s="30">
        <f>6500000+1600000+3000000</f>
        <v>11100000</v>
      </c>
      <c r="D115" s="15">
        <v>1034975</v>
      </c>
      <c r="E115" s="15">
        <v>1495069</v>
      </c>
      <c r="F115" s="15">
        <v>3043024</v>
      </c>
      <c r="G115" s="15">
        <v>5526932</v>
      </c>
      <c r="H115" s="15">
        <f t="shared" si="5"/>
        <v>11100000</v>
      </c>
      <c r="I115" s="131">
        <f t="shared" si="6"/>
        <v>1</v>
      </c>
      <c r="J115" s="289" t="s">
        <v>275</v>
      </c>
      <c r="K115" s="291"/>
    </row>
    <row r="116" spans="1:11" ht="31.5" customHeight="1">
      <c r="A116" s="266" t="s">
        <v>4</v>
      </c>
      <c r="B116" s="302"/>
      <c r="C116" s="16">
        <f>SUM(C95:C115)</f>
        <v>67211000</v>
      </c>
      <c r="D116" s="16">
        <f>SUM(D95:D115)</f>
        <v>7070000</v>
      </c>
      <c r="E116" s="16">
        <f>SUM(E95:E115)</f>
        <v>17280182</v>
      </c>
      <c r="F116" s="16">
        <f>SUM(F95:F115)</f>
        <v>13474718</v>
      </c>
      <c r="G116" s="16">
        <f>SUM(G95:G115)</f>
        <v>14279397</v>
      </c>
      <c r="H116" s="31">
        <f t="shared" si="5"/>
        <v>52104297</v>
      </c>
      <c r="I116" s="134">
        <f t="shared" si="6"/>
        <v>0.7752346639686956</v>
      </c>
      <c r="J116" s="152"/>
      <c r="K116" s="81"/>
    </row>
    <row r="117" spans="1:11" ht="31.5" customHeight="1">
      <c r="A117" s="209" t="s">
        <v>18</v>
      </c>
      <c r="B117" s="211"/>
      <c r="C117" s="10"/>
      <c r="D117" s="51"/>
      <c r="E117" s="12"/>
      <c r="F117" s="13"/>
      <c r="G117" s="72"/>
      <c r="H117" s="9"/>
      <c r="I117" s="131"/>
      <c r="J117" s="203"/>
      <c r="K117" s="204"/>
    </row>
    <row r="118" spans="1:11" ht="75.75" customHeight="1">
      <c r="A118" s="103" t="s">
        <v>25</v>
      </c>
      <c r="B118" s="118" t="s">
        <v>76</v>
      </c>
      <c r="C118" s="15">
        <v>320000</v>
      </c>
      <c r="D118" s="15">
        <v>0</v>
      </c>
      <c r="E118" s="36">
        <v>0</v>
      </c>
      <c r="F118" s="42">
        <v>305248</v>
      </c>
      <c r="G118" s="42">
        <v>14752</v>
      </c>
      <c r="H118" s="15">
        <f>SUM(D118:G118)</f>
        <v>320000</v>
      </c>
      <c r="I118" s="131">
        <f>H118/C118</f>
        <v>1</v>
      </c>
      <c r="J118" s="225"/>
      <c r="K118" s="226"/>
    </row>
    <row r="119" spans="1:11" ht="60" customHeight="1">
      <c r="A119" s="103" t="s">
        <v>26</v>
      </c>
      <c r="B119" s="118" t="s">
        <v>165</v>
      </c>
      <c r="C119" s="15">
        <v>302000</v>
      </c>
      <c r="D119" s="15">
        <v>0</v>
      </c>
      <c r="E119" s="37">
        <v>0</v>
      </c>
      <c r="F119" s="15">
        <v>0</v>
      </c>
      <c r="G119" s="15">
        <v>302000</v>
      </c>
      <c r="H119" s="15">
        <f aca="true" t="shared" si="7" ref="H119:H147">SUM(D119:G119)</f>
        <v>302000</v>
      </c>
      <c r="I119" s="131">
        <f aca="true" t="shared" si="8" ref="I119:I143">H119/C119</f>
        <v>1</v>
      </c>
      <c r="J119" s="225"/>
      <c r="K119" s="226"/>
    </row>
    <row r="120" spans="1:11" ht="62.25" customHeight="1">
      <c r="A120" s="103" t="s">
        <v>27</v>
      </c>
      <c r="B120" s="118" t="s">
        <v>72</v>
      </c>
      <c r="C120" s="30">
        <v>9000000</v>
      </c>
      <c r="D120" s="15">
        <v>0</v>
      </c>
      <c r="E120" s="37">
        <v>257684</v>
      </c>
      <c r="F120" s="15">
        <f>841922+240000+17850</f>
        <v>1099772</v>
      </c>
      <c r="G120" s="15">
        <v>1699094</v>
      </c>
      <c r="H120" s="15">
        <f t="shared" si="7"/>
        <v>3056550</v>
      </c>
      <c r="I120" s="131">
        <f t="shared" si="8"/>
        <v>0.3396166666666667</v>
      </c>
      <c r="J120" s="188" t="s">
        <v>309</v>
      </c>
      <c r="K120" s="189"/>
    </row>
    <row r="121" spans="1:11" ht="78.75" customHeight="1">
      <c r="A121" s="103" t="s">
        <v>28</v>
      </c>
      <c r="B121" s="118" t="s">
        <v>179</v>
      </c>
      <c r="C121" s="15">
        <f>20950000-500000</f>
        <v>20450000</v>
      </c>
      <c r="D121" s="15">
        <v>1635351</v>
      </c>
      <c r="E121" s="37">
        <v>6202865</v>
      </c>
      <c r="F121" s="15">
        <v>4389673</v>
      </c>
      <c r="G121" s="15">
        <v>7862347</v>
      </c>
      <c r="H121" s="15">
        <f t="shared" si="7"/>
        <v>20090236</v>
      </c>
      <c r="I121" s="131">
        <f t="shared" si="8"/>
        <v>0.9824076283618582</v>
      </c>
      <c r="J121" s="196" t="s">
        <v>276</v>
      </c>
      <c r="K121" s="197"/>
    </row>
    <row r="122" spans="1:11" ht="75" customHeight="1">
      <c r="A122" s="168" t="s">
        <v>29</v>
      </c>
      <c r="B122" s="118" t="s">
        <v>166</v>
      </c>
      <c r="C122" s="30">
        <f>4532000-200000</f>
        <v>4332000</v>
      </c>
      <c r="D122" s="30">
        <v>522158</v>
      </c>
      <c r="E122" s="68">
        <v>508388</v>
      </c>
      <c r="F122" s="30">
        <v>1041724</v>
      </c>
      <c r="G122" s="30">
        <v>2151916</v>
      </c>
      <c r="H122" s="30">
        <f t="shared" si="7"/>
        <v>4224186</v>
      </c>
      <c r="I122" s="135">
        <f t="shared" si="8"/>
        <v>0.975112188365651</v>
      </c>
      <c r="J122" s="188" t="s">
        <v>277</v>
      </c>
      <c r="K122" s="189"/>
    </row>
    <row r="123" spans="1:11" ht="72.75" customHeight="1">
      <c r="A123" s="168" t="s">
        <v>30</v>
      </c>
      <c r="B123" s="118" t="s">
        <v>73</v>
      </c>
      <c r="C123" s="30">
        <v>4050000</v>
      </c>
      <c r="D123" s="30">
        <v>0</v>
      </c>
      <c r="E123" s="68">
        <v>804778</v>
      </c>
      <c r="F123" s="30">
        <v>464827</v>
      </c>
      <c r="G123" s="30">
        <f>2758395+21500</f>
        <v>2779895</v>
      </c>
      <c r="H123" s="30">
        <f t="shared" si="7"/>
        <v>4049500</v>
      </c>
      <c r="I123" s="135">
        <f t="shared" si="8"/>
        <v>0.9998765432098765</v>
      </c>
      <c r="J123" s="182"/>
      <c r="K123" s="183"/>
    </row>
    <row r="124" spans="1:11" ht="135" customHeight="1">
      <c r="A124" s="168" t="s">
        <v>31</v>
      </c>
      <c r="B124" s="118" t="s">
        <v>74</v>
      </c>
      <c r="C124" s="30">
        <f>8223000-800000-11000-200000</f>
        <v>7212000</v>
      </c>
      <c r="D124" s="30">
        <v>680374</v>
      </c>
      <c r="E124" s="68">
        <v>1209728</v>
      </c>
      <c r="F124" s="30">
        <v>1134402</v>
      </c>
      <c r="G124" s="30">
        <f>4057496+45150+25200</f>
        <v>4127846</v>
      </c>
      <c r="H124" s="30">
        <f t="shared" si="7"/>
        <v>7152350</v>
      </c>
      <c r="I124" s="135">
        <f t="shared" si="8"/>
        <v>0.9917290626733223</v>
      </c>
      <c r="J124" s="205" t="s">
        <v>312</v>
      </c>
      <c r="K124" s="206"/>
    </row>
    <row r="125" spans="1:11" ht="72.75" customHeight="1">
      <c r="A125" s="103" t="s">
        <v>32</v>
      </c>
      <c r="B125" s="122" t="s">
        <v>168</v>
      </c>
      <c r="C125" s="15">
        <v>2000000</v>
      </c>
      <c r="D125" s="15">
        <v>112360</v>
      </c>
      <c r="E125" s="37">
        <v>339718</v>
      </c>
      <c r="F125" s="15">
        <v>175902</v>
      </c>
      <c r="G125" s="15">
        <v>1372020</v>
      </c>
      <c r="H125" s="15">
        <f t="shared" si="7"/>
        <v>2000000</v>
      </c>
      <c r="I125" s="131">
        <f t="shared" si="8"/>
        <v>1</v>
      </c>
      <c r="J125" s="225"/>
      <c r="K125" s="226"/>
    </row>
    <row r="126" spans="1:11" ht="123" customHeight="1">
      <c r="A126" s="168" t="s">
        <v>33</v>
      </c>
      <c r="B126" s="120" t="s">
        <v>180</v>
      </c>
      <c r="C126" s="30">
        <f>2600000-500000-180000</f>
        <v>1920000</v>
      </c>
      <c r="D126" s="30">
        <v>0</v>
      </c>
      <c r="E126" s="68">
        <v>0</v>
      </c>
      <c r="F126" s="30">
        <v>157547</v>
      </c>
      <c r="G126" s="30">
        <f>1369453+26200+366000</f>
        <v>1761653</v>
      </c>
      <c r="H126" s="30">
        <f t="shared" si="7"/>
        <v>1919200</v>
      </c>
      <c r="I126" s="135">
        <f t="shared" si="8"/>
        <v>0.9995833333333334</v>
      </c>
      <c r="J126" s="205" t="s">
        <v>313</v>
      </c>
      <c r="K126" s="206"/>
    </row>
    <row r="127" spans="1:11" ht="76.5" customHeight="1">
      <c r="A127" s="103" t="s">
        <v>34</v>
      </c>
      <c r="B127" s="118" t="s">
        <v>80</v>
      </c>
      <c r="C127" s="15">
        <v>338000</v>
      </c>
      <c r="D127" s="15">
        <v>0</v>
      </c>
      <c r="E127" s="37">
        <v>15408</v>
      </c>
      <c r="F127" s="15">
        <v>7704</v>
      </c>
      <c r="G127" s="15">
        <v>113970</v>
      </c>
      <c r="H127" s="15">
        <f t="shared" si="7"/>
        <v>137082</v>
      </c>
      <c r="I127" s="131">
        <f t="shared" si="8"/>
        <v>0.4055680473372781</v>
      </c>
      <c r="J127" s="188" t="s">
        <v>309</v>
      </c>
      <c r="K127" s="189"/>
    </row>
    <row r="128" spans="1:11" ht="81" customHeight="1">
      <c r="A128" s="103" t="s">
        <v>35</v>
      </c>
      <c r="B128" s="118" t="s">
        <v>81</v>
      </c>
      <c r="C128" s="15">
        <v>700000</v>
      </c>
      <c r="D128" s="15">
        <v>0</v>
      </c>
      <c r="E128" s="37">
        <v>131596</v>
      </c>
      <c r="F128" s="15">
        <v>28683</v>
      </c>
      <c r="G128" s="15">
        <v>146721</v>
      </c>
      <c r="H128" s="15">
        <f t="shared" si="7"/>
        <v>307000</v>
      </c>
      <c r="I128" s="131">
        <f t="shared" si="8"/>
        <v>0.43857142857142856</v>
      </c>
      <c r="J128" s="188" t="s">
        <v>309</v>
      </c>
      <c r="K128" s="189"/>
    </row>
    <row r="129" spans="1:11" ht="66" customHeight="1">
      <c r="A129" s="103" t="s">
        <v>36</v>
      </c>
      <c r="B129" s="118" t="s">
        <v>82</v>
      </c>
      <c r="C129" s="15">
        <v>151000</v>
      </c>
      <c r="D129" s="15">
        <v>0</v>
      </c>
      <c r="E129" s="37">
        <v>14232</v>
      </c>
      <c r="F129" s="15">
        <v>20647</v>
      </c>
      <c r="G129" s="15">
        <v>116121</v>
      </c>
      <c r="H129" s="15">
        <f t="shared" si="7"/>
        <v>151000</v>
      </c>
      <c r="I129" s="131">
        <f t="shared" si="8"/>
        <v>1</v>
      </c>
      <c r="J129" s="225"/>
      <c r="K129" s="226"/>
    </row>
    <row r="130" spans="1:11" ht="78.75" customHeight="1">
      <c r="A130" s="168" t="s">
        <v>37</v>
      </c>
      <c r="B130" s="118" t="s">
        <v>84</v>
      </c>
      <c r="C130" s="30">
        <f>1200000-700000</f>
        <v>500000</v>
      </c>
      <c r="D130" s="30">
        <v>0</v>
      </c>
      <c r="E130" s="68">
        <v>60405</v>
      </c>
      <c r="F130" s="30">
        <v>54508</v>
      </c>
      <c r="G130" s="30">
        <v>385087</v>
      </c>
      <c r="H130" s="30">
        <f t="shared" si="7"/>
        <v>500000</v>
      </c>
      <c r="I130" s="135">
        <f t="shared" si="8"/>
        <v>1</v>
      </c>
      <c r="J130" s="182" t="s">
        <v>318</v>
      </c>
      <c r="K130" s="183"/>
    </row>
    <row r="131" spans="1:11" ht="76.5" customHeight="1">
      <c r="A131" s="103" t="s">
        <v>38</v>
      </c>
      <c r="B131" s="118" t="s">
        <v>85</v>
      </c>
      <c r="C131" s="15">
        <f>550000-100000</f>
        <v>450000</v>
      </c>
      <c r="D131" s="15">
        <v>3776</v>
      </c>
      <c r="E131" s="37">
        <v>105873</v>
      </c>
      <c r="F131" s="15">
        <v>58329</v>
      </c>
      <c r="G131" s="15">
        <v>282022</v>
      </c>
      <c r="H131" s="15">
        <f t="shared" si="7"/>
        <v>450000</v>
      </c>
      <c r="I131" s="131">
        <f t="shared" si="8"/>
        <v>1</v>
      </c>
      <c r="J131" s="212" t="s">
        <v>278</v>
      </c>
      <c r="K131" s="213"/>
    </row>
    <row r="132" spans="1:11" ht="78" customHeight="1">
      <c r="A132" s="103" t="s">
        <v>39</v>
      </c>
      <c r="B132" s="118" t="s">
        <v>181</v>
      </c>
      <c r="C132" s="15">
        <f>1000000-500000</f>
        <v>500000</v>
      </c>
      <c r="D132" s="15">
        <v>0</v>
      </c>
      <c r="E132" s="37">
        <v>99694</v>
      </c>
      <c r="F132" s="15">
        <v>84423</v>
      </c>
      <c r="G132" s="15">
        <v>315883</v>
      </c>
      <c r="H132" s="15">
        <f t="shared" si="7"/>
        <v>500000</v>
      </c>
      <c r="I132" s="131">
        <f t="shared" si="8"/>
        <v>1</v>
      </c>
      <c r="J132" s="212" t="s">
        <v>276</v>
      </c>
      <c r="K132" s="213"/>
    </row>
    <row r="133" spans="1:11" ht="81" customHeight="1">
      <c r="A133" s="103" t="s">
        <v>40</v>
      </c>
      <c r="B133" s="113" t="s">
        <v>75</v>
      </c>
      <c r="C133" s="33">
        <v>2800000</v>
      </c>
      <c r="D133" s="15">
        <v>0</v>
      </c>
      <c r="E133" s="37">
        <v>0</v>
      </c>
      <c r="F133" s="15">
        <v>0</v>
      </c>
      <c r="G133" s="15">
        <v>2205500</v>
      </c>
      <c r="H133" s="15">
        <f t="shared" si="7"/>
        <v>2205500</v>
      </c>
      <c r="I133" s="131">
        <f t="shared" si="8"/>
        <v>0.7876785714285715</v>
      </c>
      <c r="J133" s="180" t="s">
        <v>314</v>
      </c>
      <c r="K133" s="181"/>
    </row>
    <row r="134" spans="1:11" ht="65.25" customHeight="1">
      <c r="A134" s="103" t="s">
        <v>41</v>
      </c>
      <c r="B134" s="118" t="s">
        <v>77</v>
      </c>
      <c r="C134" s="15">
        <v>210000</v>
      </c>
      <c r="D134" s="15">
        <v>0</v>
      </c>
      <c r="E134" s="37">
        <v>0</v>
      </c>
      <c r="F134" s="15">
        <v>0</v>
      </c>
      <c r="G134" s="15">
        <v>210000</v>
      </c>
      <c r="H134" s="15">
        <f t="shared" si="7"/>
        <v>210000</v>
      </c>
      <c r="I134" s="131">
        <f t="shared" si="8"/>
        <v>1</v>
      </c>
      <c r="J134" s="225"/>
      <c r="K134" s="226"/>
    </row>
    <row r="135" spans="1:11" ht="75" customHeight="1">
      <c r="A135" s="103" t="s">
        <v>42</v>
      </c>
      <c r="B135" s="118" t="s">
        <v>78</v>
      </c>
      <c r="C135" s="15">
        <v>420000</v>
      </c>
      <c r="D135" s="15">
        <v>0</v>
      </c>
      <c r="E135" s="37">
        <v>0</v>
      </c>
      <c r="F135" s="15">
        <v>45710</v>
      </c>
      <c r="G135" s="15">
        <v>374290</v>
      </c>
      <c r="H135" s="15">
        <f t="shared" si="7"/>
        <v>420000</v>
      </c>
      <c r="I135" s="131">
        <f t="shared" si="8"/>
        <v>1</v>
      </c>
      <c r="J135" s="225"/>
      <c r="K135" s="226"/>
    </row>
    <row r="136" spans="1:11" ht="84.75" customHeight="1">
      <c r="A136" s="103" t="s">
        <v>43</v>
      </c>
      <c r="B136" s="118" t="s">
        <v>79</v>
      </c>
      <c r="C136" s="15">
        <v>3500000</v>
      </c>
      <c r="D136" s="15">
        <v>0</v>
      </c>
      <c r="E136" s="37">
        <v>808840</v>
      </c>
      <c r="F136" s="15">
        <v>655381</v>
      </c>
      <c r="G136" s="15">
        <v>2035779</v>
      </c>
      <c r="H136" s="15">
        <f t="shared" si="7"/>
        <v>3500000</v>
      </c>
      <c r="I136" s="131">
        <f t="shared" si="8"/>
        <v>1</v>
      </c>
      <c r="J136" s="225"/>
      <c r="K136" s="226"/>
    </row>
    <row r="137" spans="1:11" ht="70.5" customHeight="1">
      <c r="A137" s="103" t="s">
        <v>44</v>
      </c>
      <c r="B137" s="118" t="s">
        <v>83</v>
      </c>
      <c r="C137" s="15">
        <v>1200000</v>
      </c>
      <c r="D137" s="15">
        <v>0</v>
      </c>
      <c r="E137" s="37">
        <v>0</v>
      </c>
      <c r="F137" s="15">
        <v>419451</v>
      </c>
      <c r="G137" s="15">
        <v>372149</v>
      </c>
      <c r="H137" s="15">
        <f t="shared" si="7"/>
        <v>791600</v>
      </c>
      <c r="I137" s="131">
        <f t="shared" si="8"/>
        <v>0.6596666666666666</v>
      </c>
      <c r="J137" s="188" t="s">
        <v>309</v>
      </c>
      <c r="K137" s="189"/>
    </row>
    <row r="138" spans="1:11" ht="66" customHeight="1">
      <c r="A138" s="103" t="s">
        <v>45</v>
      </c>
      <c r="B138" s="118" t="s">
        <v>86</v>
      </c>
      <c r="C138" s="15">
        <v>3000000</v>
      </c>
      <c r="D138" s="15">
        <v>0</v>
      </c>
      <c r="E138" s="37">
        <v>484150</v>
      </c>
      <c r="F138" s="37">
        <v>267896</v>
      </c>
      <c r="G138" s="15">
        <v>2247954</v>
      </c>
      <c r="H138" s="15">
        <f t="shared" si="7"/>
        <v>3000000</v>
      </c>
      <c r="I138" s="131">
        <f t="shared" si="8"/>
        <v>1</v>
      </c>
      <c r="J138" s="242"/>
      <c r="K138" s="243"/>
    </row>
    <row r="139" spans="1:11" ht="102" customHeight="1">
      <c r="A139" s="103" t="s">
        <v>46</v>
      </c>
      <c r="B139" s="118" t="s">
        <v>167</v>
      </c>
      <c r="C139" s="15">
        <v>200000</v>
      </c>
      <c r="D139" s="15">
        <v>0</v>
      </c>
      <c r="E139" s="37">
        <v>0</v>
      </c>
      <c r="F139" s="37">
        <v>0</v>
      </c>
      <c r="G139" s="15">
        <v>150000</v>
      </c>
      <c r="H139" s="15">
        <f t="shared" si="7"/>
        <v>150000</v>
      </c>
      <c r="I139" s="131">
        <f t="shared" si="8"/>
        <v>0.75</v>
      </c>
      <c r="J139" s="182" t="s">
        <v>315</v>
      </c>
      <c r="K139" s="183"/>
    </row>
    <row r="140" spans="1:11" ht="60" customHeight="1">
      <c r="A140" s="103" t="s">
        <v>47</v>
      </c>
      <c r="B140" s="122" t="s">
        <v>87</v>
      </c>
      <c r="C140" s="15">
        <v>4170000</v>
      </c>
      <c r="D140" s="15">
        <v>465550</v>
      </c>
      <c r="E140" s="37">
        <v>2114419</v>
      </c>
      <c r="F140" s="37">
        <v>1590031</v>
      </c>
      <c r="G140" s="15">
        <v>0</v>
      </c>
      <c r="H140" s="15">
        <f t="shared" si="7"/>
        <v>4170000</v>
      </c>
      <c r="I140" s="131">
        <f t="shared" si="8"/>
        <v>1</v>
      </c>
      <c r="J140" s="225"/>
      <c r="K140" s="226"/>
    </row>
    <row r="141" spans="1:11" ht="60" customHeight="1">
      <c r="A141" s="103" t="s">
        <v>48</v>
      </c>
      <c r="B141" s="122" t="s">
        <v>88</v>
      </c>
      <c r="C141" s="15">
        <v>76382000</v>
      </c>
      <c r="D141" s="15">
        <v>29746542</v>
      </c>
      <c r="E141" s="37">
        <v>46281293</v>
      </c>
      <c r="F141" s="15">
        <v>354165</v>
      </c>
      <c r="G141" s="15">
        <v>0</v>
      </c>
      <c r="H141" s="15">
        <f t="shared" si="7"/>
        <v>76382000</v>
      </c>
      <c r="I141" s="131">
        <f t="shared" si="8"/>
        <v>1</v>
      </c>
      <c r="J141" s="186"/>
      <c r="K141" s="187"/>
    </row>
    <row r="142" spans="1:11" ht="51" customHeight="1">
      <c r="A142" s="103" t="s">
        <v>125</v>
      </c>
      <c r="B142" s="171" t="s">
        <v>169</v>
      </c>
      <c r="C142" s="15">
        <v>150000</v>
      </c>
      <c r="D142" s="15">
        <v>30000</v>
      </c>
      <c r="E142" s="37">
        <v>45000</v>
      </c>
      <c r="F142" s="15">
        <v>75000</v>
      </c>
      <c r="G142" s="15">
        <v>0</v>
      </c>
      <c r="H142" s="15">
        <f t="shared" si="7"/>
        <v>150000</v>
      </c>
      <c r="I142" s="131">
        <f t="shared" si="8"/>
        <v>1</v>
      </c>
      <c r="J142" s="186"/>
      <c r="K142" s="187"/>
    </row>
    <row r="143" spans="1:11" ht="201" customHeight="1">
      <c r="A143" s="103" t="s">
        <v>126</v>
      </c>
      <c r="B143" s="171" t="s">
        <v>178</v>
      </c>
      <c r="C143" s="15">
        <v>2400000</v>
      </c>
      <c r="D143" s="46">
        <v>0</v>
      </c>
      <c r="E143" s="47">
        <v>0</v>
      </c>
      <c r="F143" s="46">
        <v>0</v>
      </c>
      <c r="G143" s="46">
        <v>0</v>
      </c>
      <c r="H143" s="15">
        <f t="shared" si="7"/>
        <v>0</v>
      </c>
      <c r="I143" s="131">
        <f t="shared" si="8"/>
        <v>0</v>
      </c>
      <c r="J143" s="207" t="s">
        <v>316</v>
      </c>
      <c r="K143" s="208"/>
    </row>
    <row r="144" spans="1:11" ht="45" customHeight="1">
      <c r="A144" s="141" t="s">
        <v>144</v>
      </c>
      <c r="B144" s="142" t="s">
        <v>187</v>
      </c>
      <c r="C144" s="52"/>
      <c r="D144" s="52">
        <v>69550</v>
      </c>
      <c r="E144" s="53">
        <v>0</v>
      </c>
      <c r="F144" s="52">
        <v>0</v>
      </c>
      <c r="G144" s="52">
        <v>0</v>
      </c>
      <c r="H144" s="42">
        <f t="shared" si="7"/>
        <v>69550</v>
      </c>
      <c r="I144" s="143"/>
      <c r="J144" s="303" t="s">
        <v>188</v>
      </c>
      <c r="K144" s="304"/>
    </row>
    <row r="145" spans="1:11" ht="86.25" customHeight="1">
      <c r="A145" s="103" t="s">
        <v>146</v>
      </c>
      <c r="B145" s="144" t="s">
        <v>190</v>
      </c>
      <c r="C145" s="15">
        <v>11000</v>
      </c>
      <c r="D145" s="15">
        <v>0</v>
      </c>
      <c r="E145" s="37">
        <v>0</v>
      </c>
      <c r="F145" s="15">
        <v>0</v>
      </c>
      <c r="G145" s="15">
        <v>11000</v>
      </c>
      <c r="H145" s="54">
        <f t="shared" si="7"/>
        <v>11000</v>
      </c>
      <c r="I145" s="131">
        <f>H145/C145</f>
        <v>1</v>
      </c>
      <c r="J145" s="184" t="s">
        <v>279</v>
      </c>
      <c r="K145" s="185"/>
    </row>
    <row r="146" spans="1:11" ht="78.75" customHeight="1">
      <c r="A146" s="103" t="s">
        <v>191</v>
      </c>
      <c r="B146" s="171" t="s">
        <v>198</v>
      </c>
      <c r="C146" s="15">
        <v>180000</v>
      </c>
      <c r="D146" s="15">
        <v>0</v>
      </c>
      <c r="E146" s="37">
        <v>0</v>
      </c>
      <c r="F146" s="15">
        <v>2820</v>
      </c>
      <c r="G146" s="15">
        <v>177180</v>
      </c>
      <c r="H146" s="15">
        <f t="shared" si="7"/>
        <v>180000</v>
      </c>
      <c r="I146" s="131">
        <f>H146/C146</f>
        <v>1</v>
      </c>
      <c r="J146" s="184" t="s">
        <v>280</v>
      </c>
      <c r="K146" s="185"/>
    </row>
    <row r="147" spans="1:11" ht="209.25" customHeight="1">
      <c r="A147" s="103" t="s">
        <v>193</v>
      </c>
      <c r="B147" s="171" t="s">
        <v>204</v>
      </c>
      <c r="C147" s="15">
        <f>200000+200000+700000</f>
        <v>1100000</v>
      </c>
      <c r="D147" s="15">
        <v>0</v>
      </c>
      <c r="E147" s="37">
        <v>0</v>
      </c>
      <c r="F147" s="15">
        <v>0</v>
      </c>
      <c r="G147" s="15">
        <v>0</v>
      </c>
      <c r="H147" s="15">
        <f t="shared" si="7"/>
        <v>0</v>
      </c>
      <c r="I147" s="131">
        <f>H147/C147</f>
        <v>0</v>
      </c>
      <c r="J147" s="313" t="s">
        <v>317</v>
      </c>
      <c r="K147" s="314"/>
    </row>
    <row r="148" spans="1:11" ht="31.5" customHeight="1">
      <c r="A148" s="266" t="s">
        <v>3</v>
      </c>
      <c r="B148" s="307"/>
      <c r="C148" s="34">
        <f aca="true" t="shared" si="9" ref="C148:H148">SUM(C118:C147)</f>
        <v>147948000</v>
      </c>
      <c r="D148" s="34">
        <f t="shared" si="9"/>
        <v>33265661</v>
      </c>
      <c r="E148" s="38">
        <f t="shared" si="9"/>
        <v>59484071</v>
      </c>
      <c r="F148" s="34">
        <f t="shared" si="9"/>
        <v>12433843</v>
      </c>
      <c r="G148" s="34">
        <f t="shared" si="9"/>
        <v>31215179</v>
      </c>
      <c r="H148" s="35">
        <f t="shared" si="9"/>
        <v>136398754</v>
      </c>
      <c r="I148" s="132">
        <f>H148/C148</f>
        <v>0.9219371265579799</v>
      </c>
      <c r="J148" s="305"/>
      <c r="K148" s="306"/>
    </row>
    <row r="149" spans="1:11" ht="34.5" customHeight="1">
      <c r="A149" s="209" t="s">
        <v>19</v>
      </c>
      <c r="B149" s="284"/>
      <c r="C149" s="27"/>
      <c r="D149" s="28"/>
      <c r="E149" s="26"/>
      <c r="F149" s="42"/>
      <c r="G149" s="42"/>
      <c r="H149" s="29"/>
      <c r="I149" s="133"/>
      <c r="J149" s="308"/>
      <c r="K149" s="309"/>
    </row>
    <row r="150" spans="1:11" ht="96" customHeight="1">
      <c r="A150" s="103" t="s">
        <v>25</v>
      </c>
      <c r="B150" s="117" t="s">
        <v>172</v>
      </c>
      <c r="C150" s="30">
        <v>100000</v>
      </c>
      <c r="D150" s="15"/>
      <c r="E150" s="15">
        <v>51483</v>
      </c>
      <c r="F150" s="15">
        <v>3415</v>
      </c>
      <c r="G150" s="15">
        <v>229</v>
      </c>
      <c r="H150" s="15">
        <f>SUM(D150:G150)</f>
        <v>55127</v>
      </c>
      <c r="I150" s="131">
        <f>H150/C150</f>
        <v>0.55127</v>
      </c>
      <c r="J150" s="188" t="s">
        <v>238</v>
      </c>
      <c r="K150" s="189"/>
    </row>
    <row r="151" spans="1:11" ht="77.25" customHeight="1">
      <c r="A151" s="103" t="s">
        <v>26</v>
      </c>
      <c r="B151" s="92" t="s">
        <v>170</v>
      </c>
      <c r="C151" s="110">
        <v>3000000</v>
      </c>
      <c r="D151" s="15"/>
      <c r="E151" s="4">
        <v>0</v>
      </c>
      <c r="F151" s="165">
        <v>1142958</v>
      </c>
      <c r="G151" s="15">
        <v>1857042</v>
      </c>
      <c r="H151" s="15">
        <f aca="true" t="shared" si="10" ref="H151:H164">SUM(D151:G151)</f>
        <v>3000000</v>
      </c>
      <c r="I151" s="131">
        <f aca="true" t="shared" si="11" ref="I151:I164">H151/C151</f>
        <v>1</v>
      </c>
      <c r="J151" s="186"/>
      <c r="K151" s="187"/>
    </row>
    <row r="152" spans="1:11" ht="72.75" customHeight="1">
      <c r="A152" s="103" t="s">
        <v>27</v>
      </c>
      <c r="B152" s="117" t="s">
        <v>171</v>
      </c>
      <c r="C152" s="30">
        <v>3500000</v>
      </c>
      <c r="D152" s="15"/>
      <c r="E152" s="4">
        <v>0</v>
      </c>
      <c r="F152" s="165">
        <v>837329</v>
      </c>
      <c r="G152" s="15">
        <v>2662671</v>
      </c>
      <c r="H152" s="15">
        <f t="shared" si="10"/>
        <v>3500000</v>
      </c>
      <c r="I152" s="131">
        <f t="shared" si="11"/>
        <v>1</v>
      </c>
      <c r="J152" s="186"/>
      <c r="K152" s="187"/>
    </row>
    <row r="153" spans="1:11" ht="192.75" customHeight="1">
      <c r="A153" s="103" t="s">
        <v>28</v>
      </c>
      <c r="B153" s="117" t="s">
        <v>183</v>
      </c>
      <c r="C153" s="30">
        <f>15000000-95000</f>
        <v>14905000</v>
      </c>
      <c r="D153" s="15">
        <v>1358000</v>
      </c>
      <c r="E153" s="4">
        <v>4620000</v>
      </c>
      <c r="F153" s="165">
        <v>2320000</v>
      </c>
      <c r="G153" s="15">
        <v>2919900</v>
      </c>
      <c r="H153" s="15">
        <f t="shared" si="10"/>
        <v>11217900</v>
      </c>
      <c r="I153" s="131">
        <f t="shared" si="11"/>
        <v>0.7526266353572627</v>
      </c>
      <c r="J153" s="205" t="s">
        <v>291</v>
      </c>
      <c r="K153" s="206"/>
    </row>
    <row r="154" spans="1:11" ht="108" customHeight="1">
      <c r="A154" s="103" t="s">
        <v>29</v>
      </c>
      <c r="B154" s="117" t="s">
        <v>89</v>
      </c>
      <c r="C154" s="30">
        <v>3000000</v>
      </c>
      <c r="D154" s="15">
        <v>40000</v>
      </c>
      <c r="E154" s="4">
        <v>40000</v>
      </c>
      <c r="F154" s="148">
        <v>0</v>
      </c>
      <c r="G154" s="15">
        <v>1140000</v>
      </c>
      <c r="H154" s="15">
        <f t="shared" si="10"/>
        <v>1220000</v>
      </c>
      <c r="I154" s="131">
        <f t="shared" si="11"/>
        <v>0.4066666666666667</v>
      </c>
      <c r="J154" s="188" t="s">
        <v>292</v>
      </c>
      <c r="K154" s="189"/>
    </row>
    <row r="155" spans="1:11" ht="60" customHeight="1">
      <c r="A155" s="103" t="s">
        <v>30</v>
      </c>
      <c r="B155" s="117" t="s">
        <v>173</v>
      </c>
      <c r="C155" s="30">
        <v>500000</v>
      </c>
      <c r="D155" s="15">
        <v>0</v>
      </c>
      <c r="E155" s="39">
        <v>499700</v>
      </c>
      <c r="F155" s="15">
        <v>0</v>
      </c>
      <c r="G155" s="15">
        <v>0</v>
      </c>
      <c r="H155" s="15">
        <f t="shared" si="10"/>
        <v>499700</v>
      </c>
      <c r="I155" s="131">
        <f t="shared" si="11"/>
        <v>0.9994</v>
      </c>
      <c r="J155" s="186"/>
      <c r="K155" s="187"/>
    </row>
    <row r="156" spans="1:11" ht="120.75" customHeight="1">
      <c r="A156" s="103" t="s">
        <v>31</v>
      </c>
      <c r="B156" s="119" t="s">
        <v>91</v>
      </c>
      <c r="C156" s="30">
        <v>12080000</v>
      </c>
      <c r="D156" s="15">
        <v>1319516</v>
      </c>
      <c r="E156" s="39">
        <v>2171653</v>
      </c>
      <c r="F156" s="15">
        <v>1770625</v>
      </c>
      <c r="G156" s="15">
        <v>5428206</v>
      </c>
      <c r="H156" s="15">
        <f t="shared" si="10"/>
        <v>10690000</v>
      </c>
      <c r="I156" s="131">
        <f t="shared" si="11"/>
        <v>0.8849337748344371</v>
      </c>
      <c r="J156" s="188" t="s">
        <v>300</v>
      </c>
      <c r="K156" s="189"/>
    </row>
    <row r="157" spans="1:11" ht="60" customHeight="1">
      <c r="A157" s="103" t="s">
        <v>32</v>
      </c>
      <c r="B157" s="119" t="s">
        <v>92</v>
      </c>
      <c r="C157" s="30">
        <v>1600000</v>
      </c>
      <c r="D157" s="15">
        <v>0</v>
      </c>
      <c r="E157" s="39">
        <v>409180</v>
      </c>
      <c r="F157" s="15">
        <f>201757+71520</f>
        <v>273277</v>
      </c>
      <c r="G157" s="15">
        <v>917063</v>
      </c>
      <c r="H157" s="15">
        <f t="shared" si="10"/>
        <v>1599520</v>
      </c>
      <c r="I157" s="131">
        <f t="shared" si="11"/>
        <v>0.9997</v>
      </c>
      <c r="J157" s="186"/>
      <c r="K157" s="187"/>
    </row>
    <row r="158" spans="1:11" ht="66" customHeight="1">
      <c r="A158" s="103" t="s">
        <v>33</v>
      </c>
      <c r="B158" s="115" t="s">
        <v>90</v>
      </c>
      <c r="C158" s="110">
        <v>2400000</v>
      </c>
      <c r="D158" s="15">
        <v>0</v>
      </c>
      <c r="E158" s="39">
        <v>653240</v>
      </c>
      <c r="F158" s="15">
        <v>346895</v>
      </c>
      <c r="G158" s="15">
        <v>1399865</v>
      </c>
      <c r="H158" s="15">
        <f t="shared" si="10"/>
        <v>2400000</v>
      </c>
      <c r="I158" s="131">
        <f t="shared" si="11"/>
        <v>1</v>
      </c>
      <c r="J158" s="186"/>
      <c r="K158" s="187"/>
    </row>
    <row r="159" spans="1:11" ht="224.25" customHeight="1">
      <c r="A159" s="103" t="s">
        <v>34</v>
      </c>
      <c r="B159" s="119" t="s">
        <v>185</v>
      </c>
      <c r="C159" s="30">
        <f>25000000-636500-3000000</f>
        <v>21363500</v>
      </c>
      <c r="D159" s="15">
        <v>0</v>
      </c>
      <c r="E159" s="39">
        <v>172425</v>
      </c>
      <c r="F159" s="15">
        <v>3895422</v>
      </c>
      <c r="G159" s="15">
        <v>8332460</v>
      </c>
      <c r="H159" s="15">
        <f t="shared" si="10"/>
        <v>12400307</v>
      </c>
      <c r="I159" s="131">
        <f t="shared" si="11"/>
        <v>0.5804436070868537</v>
      </c>
      <c r="J159" s="205" t="s">
        <v>293</v>
      </c>
      <c r="K159" s="206"/>
    </row>
    <row r="160" spans="1:11" ht="162.75" customHeight="1">
      <c r="A160" s="103" t="s">
        <v>35</v>
      </c>
      <c r="B160" s="119" t="s">
        <v>252</v>
      </c>
      <c r="C160" s="30">
        <f>4000000-400000</f>
        <v>3600000</v>
      </c>
      <c r="D160" s="15">
        <v>2774896</v>
      </c>
      <c r="E160" s="39">
        <v>450000</v>
      </c>
      <c r="F160" s="15">
        <v>177448</v>
      </c>
      <c r="G160" s="15">
        <v>-320932</v>
      </c>
      <c r="H160" s="15">
        <f t="shared" si="10"/>
        <v>3081412</v>
      </c>
      <c r="I160" s="131">
        <f t="shared" si="11"/>
        <v>0.8559477777777778</v>
      </c>
      <c r="J160" s="217" t="s">
        <v>294</v>
      </c>
      <c r="K160" s="218"/>
    </row>
    <row r="161" spans="1:11" ht="90.75" customHeight="1">
      <c r="A161" s="103" t="s">
        <v>36</v>
      </c>
      <c r="B161" s="119" t="s">
        <v>93</v>
      </c>
      <c r="C161" s="30">
        <v>2884000</v>
      </c>
      <c r="D161" s="15">
        <v>551849</v>
      </c>
      <c r="E161" s="39">
        <v>390524</v>
      </c>
      <c r="F161" s="15">
        <f>422064+28441</f>
        <v>450505</v>
      </c>
      <c r="G161" s="15">
        <f>469453+82514+2620</f>
        <v>554587</v>
      </c>
      <c r="H161" s="15">
        <f t="shared" si="10"/>
        <v>1947465</v>
      </c>
      <c r="I161" s="131">
        <f t="shared" si="11"/>
        <v>0.6752652565880721</v>
      </c>
      <c r="J161" s="182" t="s">
        <v>295</v>
      </c>
      <c r="K161" s="183"/>
    </row>
    <row r="162" spans="1:11" ht="76.5" customHeight="1">
      <c r="A162" s="103" t="s">
        <v>37</v>
      </c>
      <c r="B162" s="115" t="s">
        <v>182</v>
      </c>
      <c r="C162" s="30">
        <v>95000</v>
      </c>
      <c r="D162" s="15">
        <v>0</v>
      </c>
      <c r="E162" s="39">
        <v>0</v>
      </c>
      <c r="F162" s="15">
        <v>0</v>
      </c>
      <c r="G162" s="15">
        <v>90393</v>
      </c>
      <c r="H162" s="15">
        <f t="shared" si="10"/>
        <v>90393</v>
      </c>
      <c r="I162" s="131">
        <f t="shared" si="11"/>
        <v>0.9515052631578947</v>
      </c>
      <c r="J162" s="184" t="s">
        <v>281</v>
      </c>
      <c r="K162" s="185"/>
    </row>
    <row r="163" spans="1:11" ht="69.75" customHeight="1">
      <c r="A163" s="103" t="s">
        <v>38</v>
      </c>
      <c r="B163" s="115" t="s">
        <v>184</v>
      </c>
      <c r="C163" s="30">
        <v>636500</v>
      </c>
      <c r="D163" s="15">
        <v>0</v>
      </c>
      <c r="E163" s="39">
        <v>154200</v>
      </c>
      <c r="F163" s="15">
        <v>154200</v>
      </c>
      <c r="G163" s="15">
        <v>308400</v>
      </c>
      <c r="H163" s="15">
        <f t="shared" si="10"/>
        <v>616800</v>
      </c>
      <c r="I163" s="131">
        <f t="shared" si="11"/>
        <v>0.9690494893951296</v>
      </c>
      <c r="J163" s="184" t="s">
        <v>282</v>
      </c>
      <c r="K163" s="185"/>
    </row>
    <row r="164" spans="1:11" ht="39" customHeight="1">
      <c r="A164" s="266" t="s">
        <v>0</v>
      </c>
      <c r="B164" s="267"/>
      <c r="C164" s="17">
        <f>SUM(C150:C163)</f>
        <v>69664000</v>
      </c>
      <c r="D164" s="17">
        <f>SUM(D150:D163)</f>
        <v>6044261</v>
      </c>
      <c r="E164" s="40">
        <f>SUM(E150:E163)</f>
        <v>9612405</v>
      </c>
      <c r="F164" s="17">
        <f>SUM(F150:F163)</f>
        <v>11372074</v>
      </c>
      <c r="G164" s="17">
        <f>SUM(G150:G163)</f>
        <v>25289884</v>
      </c>
      <c r="H164" s="31">
        <f t="shared" si="10"/>
        <v>52318624</v>
      </c>
      <c r="I164" s="134">
        <f t="shared" si="11"/>
        <v>0.7510137804317869</v>
      </c>
      <c r="J164" s="153"/>
      <c r="K164" s="80"/>
    </row>
    <row r="165" spans="1:11" ht="40.5" customHeight="1">
      <c r="A165" s="209" t="s">
        <v>20</v>
      </c>
      <c r="B165" s="210"/>
      <c r="C165" s="12"/>
      <c r="D165" s="18"/>
      <c r="E165" s="11"/>
      <c r="F165" s="12"/>
      <c r="G165" s="72"/>
      <c r="H165" s="14"/>
      <c r="I165" s="131"/>
      <c r="J165" s="294"/>
      <c r="K165" s="295"/>
    </row>
    <row r="166" spans="1:11" ht="84" customHeight="1">
      <c r="A166" s="103" t="s">
        <v>94</v>
      </c>
      <c r="B166" s="114" t="s">
        <v>174</v>
      </c>
      <c r="C166" s="15">
        <v>200000</v>
      </c>
      <c r="D166" s="15">
        <v>0</v>
      </c>
      <c r="E166" s="15">
        <v>0</v>
      </c>
      <c r="F166" s="15">
        <v>0</v>
      </c>
      <c r="G166" s="15">
        <v>136690</v>
      </c>
      <c r="H166" s="15">
        <f>SUM(D166:G166)</f>
        <v>136690</v>
      </c>
      <c r="I166" s="131">
        <f>H166/C166</f>
        <v>0.68345</v>
      </c>
      <c r="J166" s="182" t="s">
        <v>243</v>
      </c>
      <c r="K166" s="183"/>
    </row>
    <row r="167" spans="1:11" ht="58.5" customHeight="1">
      <c r="A167" s="103" t="s">
        <v>95</v>
      </c>
      <c r="B167" s="114" t="s">
        <v>109</v>
      </c>
      <c r="C167" s="15">
        <v>800000</v>
      </c>
      <c r="D167" s="15">
        <v>0</v>
      </c>
      <c r="E167" s="15">
        <v>34280</v>
      </c>
      <c r="F167" s="15">
        <v>406950</v>
      </c>
      <c r="G167" s="15">
        <v>345940</v>
      </c>
      <c r="H167" s="15">
        <f aca="true" t="shared" si="12" ref="H167:H181">SUM(D167:G167)</f>
        <v>787170</v>
      </c>
      <c r="I167" s="131">
        <f aca="true" t="shared" si="13" ref="I167:I181">H167/C167</f>
        <v>0.9839625</v>
      </c>
      <c r="J167" s="190"/>
      <c r="K167" s="191"/>
    </row>
    <row r="168" spans="1:11" ht="118.5" customHeight="1">
      <c r="A168" s="103" t="s">
        <v>96</v>
      </c>
      <c r="B168" s="114" t="s">
        <v>110</v>
      </c>
      <c r="C168" s="15">
        <v>100000</v>
      </c>
      <c r="D168" s="15">
        <v>0</v>
      </c>
      <c r="E168" s="15">
        <v>0</v>
      </c>
      <c r="F168" s="15">
        <v>0</v>
      </c>
      <c r="G168" s="15">
        <v>0</v>
      </c>
      <c r="H168" s="15">
        <f t="shared" si="12"/>
        <v>0</v>
      </c>
      <c r="I168" s="131">
        <f t="shared" si="13"/>
        <v>0</v>
      </c>
      <c r="J168" s="182" t="s">
        <v>289</v>
      </c>
      <c r="K168" s="183"/>
    </row>
    <row r="169" spans="1:11" ht="122.25" customHeight="1">
      <c r="A169" s="103" t="s">
        <v>97</v>
      </c>
      <c r="B169" s="117" t="s">
        <v>111</v>
      </c>
      <c r="C169" s="15">
        <v>630000</v>
      </c>
      <c r="D169" s="15">
        <v>0</v>
      </c>
      <c r="E169" s="15">
        <v>293051</v>
      </c>
      <c r="F169" s="15">
        <v>0</v>
      </c>
      <c r="G169" s="15">
        <v>248507</v>
      </c>
      <c r="H169" s="15">
        <f t="shared" si="12"/>
        <v>541558</v>
      </c>
      <c r="I169" s="131">
        <f t="shared" si="13"/>
        <v>0.859615873015873</v>
      </c>
      <c r="J169" s="182" t="s">
        <v>240</v>
      </c>
      <c r="K169" s="183"/>
    </row>
    <row r="170" spans="1:11" ht="133.5" customHeight="1">
      <c r="A170" s="103" t="s">
        <v>98</v>
      </c>
      <c r="B170" s="114" t="s">
        <v>112</v>
      </c>
      <c r="C170" s="15">
        <v>2800000</v>
      </c>
      <c r="D170" s="15">
        <v>0</v>
      </c>
      <c r="E170" s="15">
        <v>0</v>
      </c>
      <c r="F170" s="15">
        <v>202324</v>
      </c>
      <c r="G170" s="15">
        <v>957516</v>
      </c>
      <c r="H170" s="15">
        <f t="shared" si="12"/>
        <v>1159840</v>
      </c>
      <c r="I170" s="131">
        <f t="shared" si="13"/>
        <v>0.41422857142857145</v>
      </c>
      <c r="J170" s="188" t="s">
        <v>241</v>
      </c>
      <c r="K170" s="189"/>
    </row>
    <row r="171" spans="1:11" ht="39" customHeight="1">
      <c r="A171" s="103" t="s">
        <v>99</v>
      </c>
      <c r="B171" s="114" t="s">
        <v>113</v>
      </c>
      <c r="C171" s="15">
        <v>3200000</v>
      </c>
      <c r="D171" s="15">
        <v>670000</v>
      </c>
      <c r="E171" s="15">
        <v>620000</v>
      </c>
      <c r="F171" s="15">
        <v>940000</v>
      </c>
      <c r="G171" s="15">
        <v>595000</v>
      </c>
      <c r="H171" s="15">
        <f t="shared" si="12"/>
        <v>2825000</v>
      </c>
      <c r="I171" s="131">
        <f t="shared" si="13"/>
        <v>0.8828125</v>
      </c>
      <c r="J171" s="182" t="s">
        <v>242</v>
      </c>
      <c r="K171" s="183"/>
    </row>
    <row r="172" spans="1:11" ht="46.5" customHeight="1">
      <c r="A172" s="103" t="s">
        <v>100</v>
      </c>
      <c r="B172" s="114" t="s">
        <v>114</v>
      </c>
      <c r="C172" s="15">
        <v>130000</v>
      </c>
      <c r="D172" s="15">
        <v>17500</v>
      </c>
      <c r="E172" s="15">
        <v>25000</v>
      </c>
      <c r="F172" s="15">
        <v>35000</v>
      </c>
      <c r="G172" s="15">
        <v>17500</v>
      </c>
      <c r="H172" s="15">
        <f t="shared" si="12"/>
        <v>95000</v>
      </c>
      <c r="I172" s="131">
        <f t="shared" si="13"/>
        <v>0.7307692307692307</v>
      </c>
      <c r="J172" s="182" t="s">
        <v>242</v>
      </c>
      <c r="K172" s="183"/>
    </row>
    <row r="173" spans="1:11" ht="46.5" customHeight="1">
      <c r="A173" s="103" t="s">
        <v>101</v>
      </c>
      <c r="B173" s="114" t="s">
        <v>175</v>
      </c>
      <c r="C173" s="15">
        <v>7000000</v>
      </c>
      <c r="D173" s="15">
        <v>535500</v>
      </c>
      <c r="E173" s="15">
        <v>984000</v>
      </c>
      <c r="F173" s="15">
        <v>1326000</v>
      </c>
      <c r="G173" s="15">
        <v>1318500</v>
      </c>
      <c r="H173" s="15">
        <f t="shared" si="12"/>
        <v>4164000</v>
      </c>
      <c r="I173" s="131">
        <f t="shared" si="13"/>
        <v>0.5948571428571429</v>
      </c>
      <c r="J173" s="182" t="s">
        <v>242</v>
      </c>
      <c r="K173" s="183"/>
    </row>
    <row r="174" spans="1:11" ht="44.25" customHeight="1">
      <c r="A174" s="103" t="s">
        <v>102</v>
      </c>
      <c r="B174" s="114" t="s">
        <v>176</v>
      </c>
      <c r="C174" s="15">
        <v>1200000</v>
      </c>
      <c r="D174" s="15">
        <v>917267</v>
      </c>
      <c r="E174" s="15">
        <v>277500</v>
      </c>
      <c r="F174" s="15">
        <v>0</v>
      </c>
      <c r="G174" s="15">
        <v>0</v>
      </c>
      <c r="H174" s="15">
        <f t="shared" si="12"/>
        <v>1194767</v>
      </c>
      <c r="I174" s="131">
        <f t="shared" si="13"/>
        <v>0.9956391666666666</v>
      </c>
      <c r="J174" s="196"/>
      <c r="K174" s="197"/>
    </row>
    <row r="175" spans="1:11" ht="49.5" customHeight="1">
      <c r="A175" s="103" t="s">
        <v>103</v>
      </c>
      <c r="B175" s="114" t="s">
        <v>115</v>
      </c>
      <c r="C175" s="15">
        <v>10000</v>
      </c>
      <c r="D175" s="15">
        <v>603</v>
      </c>
      <c r="E175" s="15">
        <v>1401</v>
      </c>
      <c r="F175" s="15">
        <v>1051</v>
      </c>
      <c r="G175" s="15">
        <v>1664</v>
      </c>
      <c r="H175" s="15">
        <f t="shared" si="12"/>
        <v>4719</v>
      </c>
      <c r="I175" s="131">
        <f t="shared" si="13"/>
        <v>0.4719</v>
      </c>
      <c r="J175" s="182" t="s">
        <v>242</v>
      </c>
      <c r="K175" s="183"/>
    </row>
    <row r="176" spans="1:11" ht="46.5" customHeight="1">
      <c r="A176" s="103" t="s">
        <v>104</v>
      </c>
      <c r="B176" s="114" t="s">
        <v>116</v>
      </c>
      <c r="C176" s="15">
        <v>31918000</v>
      </c>
      <c r="D176" s="15">
        <v>15656402</v>
      </c>
      <c r="E176" s="15">
        <v>15840784</v>
      </c>
      <c r="F176" s="15">
        <v>394437</v>
      </c>
      <c r="G176" s="15">
        <v>-24487</v>
      </c>
      <c r="H176" s="15">
        <f t="shared" si="12"/>
        <v>31867136</v>
      </c>
      <c r="I176" s="131">
        <f t="shared" si="13"/>
        <v>0.998406416442133</v>
      </c>
      <c r="J176" s="225"/>
      <c r="K176" s="226"/>
    </row>
    <row r="177" spans="1:11" ht="46.5" customHeight="1">
      <c r="A177" s="103" t="s">
        <v>105</v>
      </c>
      <c r="B177" s="114" t="s">
        <v>117</v>
      </c>
      <c r="C177" s="15">
        <f>880000+400000</f>
        <v>1280000</v>
      </c>
      <c r="D177" s="15">
        <v>880000</v>
      </c>
      <c r="E177" s="15">
        <v>0</v>
      </c>
      <c r="F177" s="15">
        <v>0</v>
      </c>
      <c r="G177" s="15">
        <v>334000</v>
      </c>
      <c r="H177" s="15">
        <f t="shared" si="12"/>
        <v>1214000</v>
      </c>
      <c r="I177" s="131">
        <f t="shared" si="13"/>
        <v>0.9484375</v>
      </c>
      <c r="J177" s="182" t="s">
        <v>253</v>
      </c>
      <c r="K177" s="183"/>
    </row>
    <row r="178" spans="1:11" ht="47.25" customHeight="1">
      <c r="A178" s="168" t="s">
        <v>106</v>
      </c>
      <c r="B178" s="118" t="s">
        <v>285</v>
      </c>
      <c r="C178" s="30">
        <f>400000+200000</f>
        <v>600000</v>
      </c>
      <c r="D178" s="30">
        <v>80999</v>
      </c>
      <c r="E178" s="30">
        <v>63012</v>
      </c>
      <c r="F178" s="30">
        <v>240863</v>
      </c>
      <c r="G178" s="30">
        <v>209402</v>
      </c>
      <c r="H178" s="30">
        <f t="shared" si="12"/>
        <v>594276</v>
      </c>
      <c r="I178" s="135">
        <f t="shared" si="13"/>
        <v>0.99046</v>
      </c>
      <c r="J178" s="182" t="s">
        <v>284</v>
      </c>
      <c r="K178" s="183"/>
    </row>
    <row r="179" spans="1:11" ht="61.5" customHeight="1">
      <c r="A179" s="103" t="s">
        <v>107</v>
      </c>
      <c r="B179" s="114" t="s">
        <v>177</v>
      </c>
      <c r="C179" s="15">
        <v>548000</v>
      </c>
      <c r="D179" s="15">
        <v>292189</v>
      </c>
      <c r="E179" s="15">
        <v>0</v>
      </c>
      <c r="F179" s="15">
        <v>255551</v>
      </c>
      <c r="G179" s="15">
        <v>0</v>
      </c>
      <c r="H179" s="15">
        <f t="shared" si="12"/>
        <v>547740</v>
      </c>
      <c r="I179" s="131">
        <f t="shared" si="13"/>
        <v>0.9995255474452555</v>
      </c>
      <c r="J179" s="225"/>
      <c r="K179" s="226"/>
    </row>
    <row r="180" spans="1:11" ht="57" customHeight="1">
      <c r="A180" s="103" t="s">
        <v>108</v>
      </c>
      <c r="B180" s="114" t="s">
        <v>283</v>
      </c>
      <c r="C180" s="15">
        <f>2100000-200000</f>
        <v>1900000</v>
      </c>
      <c r="D180" s="15">
        <v>0</v>
      </c>
      <c r="E180" s="15">
        <v>0</v>
      </c>
      <c r="F180" s="15">
        <v>1795688</v>
      </c>
      <c r="G180" s="15">
        <v>0</v>
      </c>
      <c r="H180" s="15">
        <f t="shared" si="12"/>
        <v>1795688</v>
      </c>
      <c r="I180" s="131">
        <f t="shared" si="13"/>
        <v>0.945098947368421</v>
      </c>
      <c r="J180" s="188" t="s">
        <v>286</v>
      </c>
      <c r="K180" s="189"/>
    </row>
    <row r="181" spans="1:11" s="2" customFormat="1" ht="31.5" customHeight="1">
      <c r="A181" s="192" t="s">
        <v>6</v>
      </c>
      <c r="B181" s="193"/>
      <c r="C181" s="20">
        <f>SUM(C166:C180)</f>
        <v>52316000</v>
      </c>
      <c r="D181" s="20">
        <f>SUM(D166:D180)</f>
        <v>19050460</v>
      </c>
      <c r="E181" s="20">
        <f>SUM(E166:E180)</f>
        <v>18139028</v>
      </c>
      <c r="F181" s="20">
        <f>SUM(F166:F180)</f>
        <v>5597864</v>
      </c>
      <c r="G181" s="20">
        <f>SUM(G166:G180)</f>
        <v>4140232</v>
      </c>
      <c r="H181" s="31">
        <f t="shared" si="12"/>
        <v>46927584</v>
      </c>
      <c r="I181" s="134">
        <f t="shared" si="13"/>
        <v>0.8970025231286796</v>
      </c>
      <c r="J181" s="154"/>
      <c r="K181" s="82"/>
    </row>
    <row r="182" spans="1:11" s="2" customFormat="1" ht="31.5" customHeight="1">
      <c r="A182" s="223" t="s">
        <v>122</v>
      </c>
      <c r="B182" s="224"/>
      <c r="C182" s="23"/>
      <c r="D182" s="21"/>
      <c r="E182" s="21"/>
      <c r="F182" s="21"/>
      <c r="G182" s="21"/>
      <c r="H182" s="21"/>
      <c r="I182" s="135"/>
      <c r="J182" s="194"/>
      <c r="K182" s="195"/>
    </row>
    <row r="183" spans="1:11" s="2" customFormat="1" ht="31.5" customHeight="1">
      <c r="A183" s="192" t="s">
        <v>3</v>
      </c>
      <c r="B183" s="193"/>
      <c r="C183" s="24">
        <v>0</v>
      </c>
      <c r="D183" s="20">
        <v>0</v>
      </c>
      <c r="E183" s="20">
        <v>0</v>
      </c>
      <c r="F183" s="20">
        <v>0</v>
      </c>
      <c r="G183" s="20">
        <v>0</v>
      </c>
      <c r="H183" s="20">
        <f>SUM(C183:G183)</f>
        <v>0</v>
      </c>
      <c r="I183" s="136"/>
      <c r="J183" s="216"/>
      <c r="K183" s="195"/>
    </row>
    <row r="184" spans="1:11" s="2" customFormat="1" ht="31.5" customHeight="1">
      <c r="A184" s="223" t="s">
        <v>123</v>
      </c>
      <c r="B184" s="224"/>
      <c r="C184" s="23"/>
      <c r="D184" s="21"/>
      <c r="E184" s="21"/>
      <c r="F184" s="21"/>
      <c r="G184" s="21"/>
      <c r="H184" s="21"/>
      <c r="I184" s="135"/>
      <c r="J184" s="194"/>
      <c r="K184" s="195"/>
    </row>
    <row r="185" spans="1:11" s="2" customFormat="1" ht="31.5" customHeight="1">
      <c r="A185" s="192" t="s">
        <v>3</v>
      </c>
      <c r="B185" s="193"/>
      <c r="C185" s="24">
        <v>0</v>
      </c>
      <c r="D185" s="20">
        <v>0</v>
      </c>
      <c r="E185" s="20">
        <v>0</v>
      </c>
      <c r="F185" s="20">
        <v>0</v>
      </c>
      <c r="G185" s="20">
        <v>0</v>
      </c>
      <c r="H185" s="20">
        <f>SUM(C185:G185)</f>
        <v>0</v>
      </c>
      <c r="I185" s="136"/>
      <c r="J185" s="216"/>
      <c r="K185" s="195"/>
    </row>
    <row r="186" spans="1:11" s="2" customFormat="1" ht="31.5" customHeight="1">
      <c r="A186" s="219" t="s">
        <v>124</v>
      </c>
      <c r="B186" s="220"/>
      <c r="C186" s="25"/>
      <c r="D186" s="22"/>
      <c r="E186" s="22"/>
      <c r="F186" s="22"/>
      <c r="G186" s="22"/>
      <c r="H186" s="22"/>
      <c r="I186" s="137"/>
      <c r="J186" s="227"/>
      <c r="K186" s="228"/>
    </row>
    <row r="187" spans="1:11" s="2" customFormat="1" ht="31.5" customHeight="1">
      <c r="A187" s="192" t="s">
        <v>3</v>
      </c>
      <c r="B187" s="193"/>
      <c r="C187" s="20">
        <v>0</v>
      </c>
      <c r="D187" s="20">
        <v>0</v>
      </c>
      <c r="E187" s="20">
        <v>0</v>
      </c>
      <c r="F187" s="20">
        <v>0</v>
      </c>
      <c r="G187" s="20">
        <v>0</v>
      </c>
      <c r="H187" s="20">
        <f>SUM(C187:G187)</f>
        <v>0</v>
      </c>
      <c r="I187" s="136"/>
      <c r="J187" s="216"/>
      <c r="K187" s="195"/>
    </row>
    <row r="188" spans="1:11" ht="31.5" customHeight="1">
      <c r="A188" s="214" t="s">
        <v>2</v>
      </c>
      <c r="B188" s="215"/>
      <c r="C188" s="19">
        <f>C79+C93+C116+C148+C164+C181</f>
        <v>466238000</v>
      </c>
      <c r="D188" s="19">
        <f>D79+D93+D116+D148+D164+D181+D183+D185+D187</f>
        <v>74681138</v>
      </c>
      <c r="E188" s="41">
        <f>E79+E93+E116+E148+E164+E181+E183+E185+E187</f>
        <v>129111497</v>
      </c>
      <c r="F188" s="19">
        <f>F79+F93+F116+F148+F164+F181+F183+F185+F187</f>
        <v>66217953</v>
      </c>
      <c r="G188" s="19">
        <f>G79+G93+G116+G148+G164+G181+G183+G185+G187</f>
        <v>141903387</v>
      </c>
      <c r="H188" s="19">
        <f>H79+H93+H116+H148+H164+H181+H183+H185+H187</f>
        <v>411913975</v>
      </c>
      <c r="I188" s="138">
        <f>H188/C188</f>
        <v>0.8834843470502189</v>
      </c>
      <c r="J188" s="221"/>
      <c r="K188" s="222"/>
    </row>
    <row r="189" spans="1:11" ht="22.5" customHeight="1">
      <c r="A189" s="198" t="s">
        <v>10</v>
      </c>
      <c r="B189" s="199"/>
      <c r="C189" s="199"/>
      <c r="D189" s="199"/>
      <c r="E189" s="199"/>
      <c r="F189" s="199"/>
      <c r="G189" s="199"/>
      <c r="H189" s="99" t="s">
        <v>118</v>
      </c>
      <c r="I189" s="139"/>
      <c r="J189" s="155"/>
      <c r="K189" s="156"/>
    </row>
    <row r="190" spans="1:11" s="3" customFormat="1" ht="30" customHeight="1">
      <c r="A190" s="200" t="s">
        <v>11</v>
      </c>
      <c r="B190" s="201"/>
      <c r="C190" s="201"/>
      <c r="D190" s="201"/>
      <c r="E190" s="201"/>
      <c r="F190" s="201"/>
      <c r="G190" s="201"/>
      <c r="H190" s="201"/>
      <c r="I190" s="201"/>
      <c r="J190" s="201"/>
      <c r="K190" s="202"/>
    </row>
    <row r="191" spans="1:11" s="3" customFormat="1" ht="30" customHeight="1">
      <c r="A191" s="104" t="s">
        <v>233</v>
      </c>
      <c r="B191" s="84"/>
      <c r="C191" s="84"/>
      <c r="D191" s="84"/>
      <c r="E191" s="57"/>
      <c r="F191" s="84"/>
      <c r="G191" s="78"/>
      <c r="H191" s="84"/>
      <c r="I191" s="124"/>
      <c r="J191" s="149"/>
      <c r="K191" s="150"/>
    </row>
    <row r="192" spans="1:11" s="3" customFormat="1" ht="30" customHeight="1">
      <c r="A192" s="232" t="s">
        <v>288</v>
      </c>
      <c r="B192" s="233"/>
      <c r="C192" s="233"/>
      <c r="D192" s="233"/>
      <c r="E192" s="233"/>
      <c r="F192" s="233"/>
      <c r="G192" s="233"/>
      <c r="H192" s="233"/>
      <c r="I192" s="233"/>
      <c r="J192" s="233"/>
      <c r="K192" s="234"/>
    </row>
    <row r="193" spans="1:11" s="3" customFormat="1" ht="30" customHeight="1">
      <c r="A193" s="232" t="s">
        <v>189</v>
      </c>
      <c r="B193" s="235"/>
      <c r="C193" s="235"/>
      <c r="D193" s="235"/>
      <c r="E193" s="235"/>
      <c r="F193" s="235"/>
      <c r="G193" s="235"/>
      <c r="H193" s="235"/>
      <c r="I193" s="235"/>
      <c r="J193" s="235"/>
      <c r="K193" s="236"/>
    </row>
    <row r="194" spans="1:11" s="3" customFormat="1" ht="30" customHeight="1">
      <c r="A194" s="105" t="s">
        <v>234</v>
      </c>
      <c r="B194" s="101"/>
      <c r="C194" s="101"/>
      <c r="D194" s="101"/>
      <c r="E194" s="63"/>
      <c r="F194" s="101"/>
      <c r="G194" s="101"/>
      <c r="H194" s="101"/>
      <c r="I194" s="140"/>
      <c r="J194" s="157"/>
      <c r="K194" s="158"/>
    </row>
    <row r="195" spans="1:11" ht="63" customHeight="1">
      <c r="A195" s="107" t="s">
        <v>7</v>
      </c>
      <c r="B195" s="237"/>
      <c r="C195" s="238"/>
      <c r="D195" s="238"/>
      <c r="E195" s="64" t="s">
        <v>199</v>
      </c>
      <c r="F195" s="83"/>
      <c r="G195" s="78"/>
      <c r="H195" s="83"/>
      <c r="I195" s="124"/>
      <c r="J195" s="149"/>
      <c r="K195" s="150"/>
    </row>
    <row r="196" spans="1:11" ht="27" customHeight="1">
      <c r="A196" s="239" t="s">
        <v>121</v>
      </c>
      <c r="B196" s="240"/>
      <c r="C196" s="240"/>
      <c r="D196" s="84"/>
      <c r="E196" s="57"/>
      <c r="F196" s="84"/>
      <c r="G196" s="78"/>
      <c r="H196" s="106"/>
      <c r="I196" s="124"/>
      <c r="J196" s="149"/>
      <c r="K196" s="150"/>
    </row>
    <row r="197" spans="1:11" ht="34.5" customHeight="1">
      <c r="A197" s="239" t="s">
        <v>319</v>
      </c>
      <c r="B197" s="240"/>
      <c r="C197" s="240"/>
      <c r="D197" s="84"/>
      <c r="E197" s="57"/>
      <c r="F197" s="84"/>
      <c r="G197" s="78"/>
      <c r="H197" s="84"/>
      <c r="I197" s="124"/>
      <c r="J197" s="149"/>
      <c r="K197" s="150"/>
    </row>
    <row r="198" spans="1:11" ht="46.5" customHeight="1">
      <c r="A198" s="79" t="s">
        <v>24</v>
      </c>
      <c r="B198" s="84"/>
      <c r="C198" s="84"/>
      <c r="D198" s="84"/>
      <c r="E198" s="64" t="s">
        <v>201</v>
      </c>
      <c r="F198" s="83"/>
      <c r="G198" s="78"/>
      <c r="H198" s="83"/>
      <c r="I198" s="124"/>
      <c r="J198" s="149"/>
      <c r="K198" s="150"/>
    </row>
    <row r="199" spans="1:11" ht="69" customHeight="1" thickBot="1">
      <c r="A199" s="229" t="s">
        <v>8</v>
      </c>
      <c r="B199" s="230"/>
      <c r="C199" s="230"/>
      <c r="D199" s="230"/>
      <c r="E199" s="230"/>
      <c r="F199" s="230"/>
      <c r="G199" s="230"/>
      <c r="H199" s="230"/>
      <c r="I199" s="230"/>
      <c r="J199" s="230"/>
      <c r="K199" s="231"/>
    </row>
    <row r="200" spans="1:11" ht="15.75">
      <c r="A200" s="1"/>
      <c r="B200" s="1"/>
      <c r="C200" s="1"/>
      <c r="D200" s="1"/>
      <c r="F200" s="1"/>
      <c r="G200" s="73"/>
      <c r="H200" s="1"/>
      <c r="I200" s="48"/>
      <c r="J200" s="65"/>
      <c r="K200" s="65"/>
    </row>
    <row r="201" spans="1:11" ht="15.75">
      <c r="A201" s="1"/>
      <c r="B201" s="1"/>
      <c r="C201" s="1"/>
      <c r="D201" s="1"/>
      <c r="F201" s="1"/>
      <c r="G201" s="73"/>
      <c r="H201" s="1"/>
      <c r="I201" s="48"/>
      <c r="J201" s="65"/>
      <c r="K201" s="65"/>
    </row>
    <row r="202" spans="1:11" ht="15.75">
      <c r="A202" s="1"/>
      <c r="B202" s="1"/>
      <c r="C202" s="1"/>
      <c r="D202" s="1"/>
      <c r="F202" s="1"/>
      <c r="G202" s="73"/>
      <c r="H202" s="1"/>
      <c r="I202" s="49"/>
      <c r="J202" s="65"/>
      <c r="K202" s="65"/>
    </row>
    <row r="203" spans="1:11" ht="15.75">
      <c r="A203" s="1"/>
      <c r="B203" s="1"/>
      <c r="C203" s="1"/>
      <c r="D203" s="1"/>
      <c r="F203" s="1"/>
      <c r="G203" s="73"/>
      <c r="H203" s="1"/>
      <c r="I203" s="48"/>
      <c r="J203" s="65"/>
      <c r="K203" s="65"/>
    </row>
    <row r="204" spans="1:11" ht="15.75">
      <c r="A204" s="1"/>
      <c r="B204" s="1"/>
      <c r="C204" s="1"/>
      <c r="D204" s="1"/>
      <c r="F204" s="1"/>
      <c r="G204" s="73"/>
      <c r="H204" s="1"/>
      <c r="I204" s="48"/>
      <c r="J204" s="65"/>
      <c r="K204" s="65"/>
    </row>
    <row r="205" spans="1:11" ht="15.75">
      <c r="A205" s="1"/>
      <c r="B205" s="1"/>
      <c r="C205" s="1"/>
      <c r="D205" s="1"/>
      <c r="F205" s="1"/>
      <c r="G205" s="73"/>
      <c r="H205" s="1"/>
      <c r="I205" s="48"/>
      <c r="J205" s="65"/>
      <c r="K205" s="65"/>
    </row>
    <row r="206" spans="1:11" ht="15.75">
      <c r="A206" s="1"/>
      <c r="B206" s="1"/>
      <c r="C206" s="1"/>
      <c r="D206" s="1"/>
      <c r="F206" s="1"/>
      <c r="G206" s="73"/>
      <c r="H206" s="1"/>
      <c r="I206" s="48"/>
      <c r="J206" s="65"/>
      <c r="K206" s="65"/>
    </row>
    <row r="207" spans="1:11" ht="15.75">
      <c r="A207" s="1"/>
      <c r="B207" s="1"/>
      <c r="C207" s="1"/>
      <c r="D207" s="1"/>
      <c r="F207" s="1"/>
      <c r="G207" s="73"/>
      <c r="H207" s="1"/>
      <c r="I207" s="48"/>
      <c r="J207" s="65"/>
      <c r="K207" s="65"/>
    </row>
    <row r="208" spans="1:11" ht="15.75">
      <c r="A208" s="1"/>
      <c r="B208" s="1"/>
      <c r="C208" s="1"/>
      <c r="D208" s="1"/>
      <c r="F208" s="1"/>
      <c r="G208" s="73"/>
      <c r="H208" s="1"/>
      <c r="I208" s="48"/>
      <c r="J208" s="65"/>
      <c r="K208" s="65"/>
    </row>
    <row r="209" spans="1:11" ht="15.75">
      <c r="A209" s="1"/>
      <c r="B209" s="1"/>
      <c r="C209" s="1"/>
      <c r="D209" s="1"/>
      <c r="F209" s="1"/>
      <c r="G209" s="73"/>
      <c r="H209" s="1"/>
      <c r="I209" s="48"/>
      <c r="J209" s="65"/>
      <c r="K209" s="65"/>
    </row>
    <row r="210" spans="1:11" ht="15.75">
      <c r="A210" s="1"/>
      <c r="B210" s="1"/>
      <c r="C210" s="1"/>
      <c r="D210" s="1"/>
      <c r="F210" s="1"/>
      <c r="G210" s="73"/>
      <c r="H210" s="1"/>
      <c r="I210" s="48"/>
      <c r="J210" s="65"/>
      <c r="K210" s="65"/>
    </row>
    <row r="211" spans="1:11" ht="15.75">
      <c r="A211" s="1"/>
      <c r="B211" s="1"/>
      <c r="C211" s="1"/>
      <c r="D211" s="1"/>
      <c r="F211" s="1"/>
      <c r="G211" s="73"/>
      <c r="H211" s="1"/>
      <c r="I211" s="48"/>
      <c r="J211" s="65"/>
      <c r="K211" s="65"/>
    </row>
    <row r="212" spans="1:11" ht="15.75">
      <c r="A212" s="1"/>
      <c r="B212" s="1"/>
      <c r="C212" s="1"/>
      <c r="D212" s="1"/>
      <c r="F212" s="1"/>
      <c r="G212" s="73"/>
      <c r="H212" s="1"/>
      <c r="I212" s="48"/>
      <c r="J212" s="65"/>
      <c r="K212" s="65"/>
    </row>
    <row r="213" spans="1:11" ht="15.75">
      <c r="A213" s="1"/>
      <c r="B213" s="1"/>
      <c r="C213" s="1"/>
      <c r="D213" s="1"/>
      <c r="F213" s="1"/>
      <c r="G213" s="73"/>
      <c r="H213" s="1"/>
      <c r="I213" s="48"/>
      <c r="J213" s="65"/>
      <c r="K213" s="65"/>
    </row>
    <row r="214" spans="1:11" ht="15.75">
      <c r="A214" s="1"/>
      <c r="B214" s="1"/>
      <c r="C214" s="1"/>
      <c r="D214" s="1"/>
      <c r="F214" s="1"/>
      <c r="G214" s="73"/>
      <c r="H214" s="1"/>
      <c r="I214" s="48"/>
      <c r="J214" s="65"/>
      <c r="K214" s="65"/>
    </row>
    <row r="215" spans="1:11" ht="15.75">
      <c r="A215" s="1"/>
      <c r="B215" s="1"/>
      <c r="C215" s="1"/>
      <c r="D215" s="1"/>
      <c r="F215" s="1"/>
      <c r="G215" s="73"/>
      <c r="H215" s="1"/>
      <c r="I215" s="48"/>
      <c r="J215" s="65"/>
      <c r="K215" s="65"/>
    </row>
    <row r="216" spans="1:11" ht="15.75">
      <c r="A216" s="1"/>
      <c r="B216" s="1"/>
      <c r="C216" s="1"/>
      <c r="D216" s="1"/>
      <c r="F216" s="1"/>
      <c r="G216" s="73"/>
      <c r="H216" s="1"/>
      <c r="I216" s="48"/>
      <c r="J216" s="65"/>
      <c r="K216" s="65"/>
    </row>
    <row r="217" spans="1:11" ht="15.75">
      <c r="A217" s="1"/>
      <c r="B217" s="1"/>
      <c r="C217" s="1"/>
      <c r="D217" s="1"/>
      <c r="F217" s="1"/>
      <c r="G217" s="73"/>
      <c r="H217" s="1"/>
      <c r="I217" s="48"/>
      <c r="J217" s="65"/>
      <c r="K217" s="65"/>
    </row>
    <row r="218" spans="1:11" ht="15.75">
      <c r="A218" s="1"/>
      <c r="B218" s="1"/>
      <c r="C218" s="1"/>
      <c r="D218" s="1"/>
      <c r="F218" s="1"/>
      <c r="G218" s="73"/>
      <c r="H218" s="1"/>
      <c r="I218" s="48"/>
      <c r="J218" s="65"/>
      <c r="K218" s="65"/>
    </row>
    <row r="219" spans="1:11" ht="15.75">
      <c r="A219" s="1"/>
      <c r="B219" s="1"/>
      <c r="C219" s="1"/>
      <c r="D219" s="1"/>
      <c r="F219" s="1"/>
      <c r="G219" s="73"/>
      <c r="H219" s="1"/>
      <c r="I219" s="48"/>
      <c r="J219" s="65"/>
      <c r="K219" s="65"/>
    </row>
  </sheetData>
  <sheetProtection/>
  <mergeCells count="200">
    <mergeCell ref="J55:K55"/>
    <mergeCell ref="J136:K136"/>
    <mergeCell ref="J107:K107"/>
    <mergeCell ref="J109:K109"/>
    <mergeCell ref="J110:K110"/>
    <mergeCell ref="J82:K82"/>
    <mergeCell ref="J134:K134"/>
    <mergeCell ref="J76:K76"/>
    <mergeCell ref="J81:K81"/>
    <mergeCell ref="J99:K99"/>
    <mergeCell ref="J91:K91"/>
    <mergeCell ref="J84:K84"/>
    <mergeCell ref="J77:K77"/>
    <mergeCell ref="J89:K89"/>
    <mergeCell ref="J88:K88"/>
    <mergeCell ref="J113:K113"/>
    <mergeCell ref="J119:K119"/>
    <mergeCell ref="J166:K166"/>
    <mergeCell ref="J62:K62"/>
    <mergeCell ref="J98:K98"/>
    <mergeCell ref="J147:K147"/>
    <mergeCell ref="J87:K87"/>
    <mergeCell ref="J106:K106"/>
    <mergeCell ref="J157:K157"/>
    <mergeCell ref="J140:K140"/>
    <mergeCell ref="J141:K141"/>
    <mergeCell ref="J114:K114"/>
    <mergeCell ref="J111:K111"/>
    <mergeCell ref="J85:K85"/>
    <mergeCell ref="J90:K90"/>
    <mergeCell ref="J92:K92"/>
    <mergeCell ref="J86:K86"/>
    <mergeCell ref="J103:K103"/>
    <mergeCell ref="J149:K149"/>
    <mergeCell ref="J165:K165"/>
    <mergeCell ref="J163:K163"/>
    <mergeCell ref="J120:K120"/>
    <mergeCell ref="J138:K138"/>
    <mergeCell ref="J151:K151"/>
    <mergeCell ref="J156:K156"/>
    <mergeCell ref="J135:K135"/>
    <mergeCell ref="J131:K131"/>
    <mergeCell ref="J129:K129"/>
    <mergeCell ref="A94:B94"/>
    <mergeCell ref="J101:K101"/>
    <mergeCell ref="J144:K144"/>
    <mergeCell ref="J176:K176"/>
    <mergeCell ref="J170:K170"/>
    <mergeCell ref="J148:K148"/>
    <mergeCell ref="J160:K160"/>
    <mergeCell ref="J104:K104"/>
    <mergeCell ref="J105:K105"/>
    <mergeCell ref="A148:B148"/>
    <mergeCell ref="A93:B93"/>
    <mergeCell ref="J146:K146"/>
    <mergeCell ref="J130:K130"/>
    <mergeCell ref="J145:K145"/>
    <mergeCell ref="J121:K121"/>
    <mergeCell ref="J127:K127"/>
    <mergeCell ref="J122:K122"/>
    <mergeCell ref="J123:K123"/>
    <mergeCell ref="A116:B116"/>
    <mergeCell ref="J137:K137"/>
    <mergeCell ref="A149:B149"/>
    <mergeCell ref="J70:K70"/>
    <mergeCell ref="J112:K112"/>
    <mergeCell ref="J68:K68"/>
    <mergeCell ref="J83:K83"/>
    <mergeCell ref="J95:K95"/>
    <mergeCell ref="J96:K96"/>
    <mergeCell ref="J108:K108"/>
    <mergeCell ref="J73:K73"/>
    <mergeCell ref="J94:K94"/>
    <mergeCell ref="J64:K64"/>
    <mergeCell ref="A164:B164"/>
    <mergeCell ref="J97:K97"/>
    <mergeCell ref="J125:K125"/>
    <mergeCell ref="J126:K126"/>
    <mergeCell ref="J153:K153"/>
    <mergeCell ref="J124:K124"/>
    <mergeCell ref="J102:K102"/>
    <mergeCell ref="J100:K100"/>
    <mergeCell ref="J155:K155"/>
    <mergeCell ref="J65:K65"/>
    <mergeCell ref="J115:K115"/>
    <mergeCell ref="J118:K118"/>
    <mergeCell ref="J74:K74"/>
    <mergeCell ref="J66:K66"/>
    <mergeCell ref="J67:K67"/>
    <mergeCell ref="J69:K69"/>
    <mergeCell ref="J71:K71"/>
    <mergeCell ref="J80:K80"/>
    <mergeCell ref="J75:K75"/>
    <mergeCell ref="A32:K32"/>
    <mergeCell ref="A31:K31"/>
    <mergeCell ref="A45:B45"/>
    <mergeCell ref="A80:B80"/>
    <mergeCell ref="J63:K63"/>
    <mergeCell ref="A38:K38"/>
    <mergeCell ref="J50:K50"/>
    <mergeCell ref="J51:K51"/>
    <mergeCell ref="J52:K52"/>
    <mergeCell ref="J53:K53"/>
    <mergeCell ref="A29:K29"/>
    <mergeCell ref="J46:K46"/>
    <mergeCell ref="A30:K30"/>
    <mergeCell ref="A33:K33"/>
    <mergeCell ref="J42:K42"/>
    <mergeCell ref="A3:K3"/>
    <mergeCell ref="A4:K4"/>
    <mergeCell ref="A27:K27"/>
    <mergeCell ref="G11:H12"/>
    <mergeCell ref="G13:H23"/>
    <mergeCell ref="A79:B79"/>
    <mergeCell ref="A37:K37"/>
    <mergeCell ref="J45:K45"/>
    <mergeCell ref="A39:K39"/>
    <mergeCell ref="A40:K40"/>
    <mergeCell ref="J49:K49"/>
    <mergeCell ref="J57:K57"/>
    <mergeCell ref="J78:K78"/>
    <mergeCell ref="J61:K61"/>
    <mergeCell ref="J72:K72"/>
    <mergeCell ref="A1:K1"/>
    <mergeCell ref="A43:B43"/>
    <mergeCell ref="A35:K35"/>
    <mergeCell ref="J43:K43"/>
    <mergeCell ref="A34:K34"/>
    <mergeCell ref="A41:K41"/>
    <mergeCell ref="A2:K2"/>
    <mergeCell ref="F11:F12"/>
    <mergeCell ref="B11:C11"/>
    <mergeCell ref="D11:E11"/>
    <mergeCell ref="A196:C196"/>
    <mergeCell ref="A44:B44"/>
    <mergeCell ref="J58:K58"/>
    <mergeCell ref="J60:K60"/>
    <mergeCell ref="J44:K44"/>
    <mergeCell ref="J47:K47"/>
    <mergeCell ref="J48:K48"/>
    <mergeCell ref="J56:K56"/>
    <mergeCell ref="J59:K59"/>
    <mergeCell ref="J54:K54"/>
    <mergeCell ref="A184:B184"/>
    <mergeCell ref="A181:B181"/>
    <mergeCell ref="J183:K183"/>
    <mergeCell ref="J179:K179"/>
    <mergeCell ref="J186:K186"/>
    <mergeCell ref="A199:K199"/>
    <mergeCell ref="A192:K192"/>
    <mergeCell ref="A193:K193"/>
    <mergeCell ref="B195:D195"/>
    <mergeCell ref="A197:C197"/>
    <mergeCell ref="A188:B188"/>
    <mergeCell ref="J184:K184"/>
    <mergeCell ref="A185:B185"/>
    <mergeCell ref="J185:K185"/>
    <mergeCell ref="J180:K180"/>
    <mergeCell ref="A186:B186"/>
    <mergeCell ref="A187:B187"/>
    <mergeCell ref="J188:K188"/>
    <mergeCell ref="J187:K187"/>
    <mergeCell ref="A182:B182"/>
    <mergeCell ref="A189:G189"/>
    <mergeCell ref="A190:K190"/>
    <mergeCell ref="J117:K117"/>
    <mergeCell ref="J159:K159"/>
    <mergeCell ref="J139:K139"/>
    <mergeCell ref="J143:K143"/>
    <mergeCell ref="J128:K128"/>
    <mergeCell ref="A165:B165"/>
    <mergeCell ref="A117:B117"/>
    <mergeCell ref="J132:K132"/>
    <mergeCell ref="J167:K167"/>
    <mergeCell ref="A183:B183"/>
    <mergeCell ref="J182:K182"/>
    <mergeCell ref="J171:K171"/>
    <mergeCell ref="J175:K175"/>
    <mergeCell ref="J177:K177"/>
    <mergeCell ref="J178:K178"/>
    <mergeCell ref="J174:K174"/>
    <mergeCell ref="J172:K172"/>
    <mergeCell ref="J173:K173"/>
    <mergeCell ref="J133:K133"/>
    <mergeCell ref="J168:K168"/>
    <mergeCell ref="J169:K169"/>
    <mergeCell ref="J161:K161"/>
    <mergeCell ref="J162:K162"/>
    <mergeCell ref="J142:K142"/>
    <mergeCell ref="J158:K158"/>
    <mergeCell ref="J154:K154"/>
    <mergeCell ref="J150:K150"/>
    <mergeCell ref="J152:K152"/>
    <mergeCell ref="A28:K28"/>
    <mergeCell ref="B24:H24"/>
    <mergeCell ref="A5:K5"/>
    <mergeCell ref="A6:K6"/>
    <mergeCell ref="A7:K7"/>
    <mergeCell ref="A8:K8"/>
    <mergeCell ref="A9:K9"/>
  </mergeCells>
  <printOptions horizontalCentered="1"/>
  <pageMargins left="0.25" right="0.25" top="0.75" bottom="0.75" header="0.3" footer="0.3"/>
  <pageSetup fitToHeight="0" horizontalDpi="600" verticalDpi="600" orientation="portrait" paperSize="8" scale="63" r:id="rId3"/>
  <headerFooter alignWithMargins="0">
    <oddFooter>&amp;C第 &amp;P 頁</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劉芷芸</cp:lastModifiedBy>
  <cp:lastPrinted>2022-01-20T03:05:42Z</cp:lastPrinted>
  <dcterms:created xsi:type="dcterms:W3CDTF">2013-05-16T05:47:59Z</dcterms:created>
  <dcterms:modified xsi:type="dcterms:W3CDTF">2022-01-20T03:06:40Z</dcterms:modified>
  <cp:category>I10</cp:category>
  <cp:version/>
  <cp:contentType/>
  <cp:contentStatus/>
</cp:coreProperties>
</file>